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asiandevbank.sharepoint.com/teams/org_spra/Shared Documents/DEfR/DEfR 2023/Level 2/L2A Completed Ops Database/For posting in ADB.org/Country-level Results 2010-2022/"/>
    </mc:Choice>
  </mc:AlternateContent>
  <xr:revisionPtr revIDLastSave="76" documentId="13_ncr:1_{AB5B932F-9BF9-FF42-83DB-B6ADB1E834FD}" xr6:coauthVersionLast="47" xr6:coauthVersionMax="47" xr10:uidLastSave="{173F5D23-3020-4700-A231-BE478E27114A}"/>
  <bookViews>
    <workbookView xWindow="-108" yWindow="-108" windowWidth="23256" windowHeight="14976" activeTab="5" xr2:uid="{00000000-000D-0000-FFFF-FFFF00000000}"/>
  </bookViews>
  <sheets>
    <sheet name="2010-2018" sheetId="1" r:id="rId1"/>
    <sheet name="2019" sheetId="2" r:id="rId2"/>
    <sheet name="2020" sheetId="4" r:id="rId3"/>
    <sheet name="2021" sheetId="5" r:id="rId4"/>
    <sheet name="2022" sheetId="7" r:id="rId5"/>
    <sheet name="2023" sheetId="9" r:id="rId6"/>
    <sheet name="2019-2023 Aggregate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localSheetId="6" hidden="1">'2019-2023 Aggregate'!$A$90:$G$123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9" l="1"/>
  <c r="C9" i="9"/>
  <c r="C10" i="9"/>
  <c r="C11" i="9"/>
  <c r="C12" i="9"/>
  <c r="C13" i="9"/>
  <c r="C15" i="9"/>
  <c r="C16" i="9"/>
  <c r="C17" i="9"/>
  <c r="C18" i="9"/>
  <c r="C19" i="9"/>
  <c r="C20" i="9"/>
  <c r="C21" i="9"/>
  <c r="C22" i="9"/>
  <c r="C23" i="9"/>
  <c r="C24" i="9"/>
  <c r="C25" i="9"/>
  <c r="C26" i="9"/>
  <c r="C28" i="9"/>
  <c r="C29" i="9"/>
  <c r="C30" i="9"/>
  <c r="C31" i="9"/>
  <c r="C32" i="9"/>
  <c r="C33" i="9"/>
  <c r="C34" i="9"/>
  <c r="C35" i="9"/>
  <c r="C37" i="9"/>
  <c r="C38" i="9"/>
  <c r="C39" i="9"/>
  <c r="C40" i="9"/>
  <c r="C41" i="9"/>
  <c r="C44" i="9"/>
  <c r="C45" i="9"/>
  <c r="C46" i="9"/>
  <c r="C47" i="9"/>
  <c r="C48" i="9"/>
  <c r="C49" i="9"/>
  <c r="C51" i="9"/>
  <c r="C52" i="9"/>
  <c r="C53" i="9"/>
  <c r="C54" i="9"/>
  <c r="C55" i="9"/>
  <c r="C56" i="9"/>
  <c r="C57" i="9"/>
  <c r="C60" i="9"/>
  <c r="C61" i="9"/>
  <c r="C62" i="9"/>
  <c r="C64" i="9"/>
  <c r="B8" i="9"/>
  <c r="B9" i="9"/>
  <c r="B10" i="9"/>
  <c r="B11" i="9"/>
  <c r="B12" i="9"/>
  <c r="B13" i="9"/>
  <c r="B15" i="9"/>
  <c r="B16" i="9"/>
  <c r="B17" i="9"/>
  <c r="B18" i="9"/>
  <c r="B19" i="9"/>
  <c r="B20" i="9"/>
  <c r="B21" i="9"/>
  <c r="B22" i="9"/>
  <c r="B23" i="9"/>
  <c r="B24" i="9"/>
  <c r="B25" i="9"/>
  <c r="B26" i="9"/>
  <c r="B28" i="9"/>
  <c r="B29" i="9"/>
  <c r="B30" i="9"/>
  <c r="B31" i="9"/>
  <c r="B32" i="9"/>
  <c r="B33" i="9"/>
  <c r="B34" i="9"/>
  <c r="B35" i="9"/>
  <c r="B37" i="9"/>
  <c r="B38" i="9"/>
  <c r="B39" i="9"/>
  <c r="B40" i="9"/>
  <c r="B41" i="9"/>
  <c r="B44" i="9"/>
  <c r="B45" i="9"/>
  <c r="B46" i="9"/>
  <c r="B47" i="9"/>
  <c r="B48" i="9"/>
  <c r="B49" i="9"/>
  <c r="B51" i="9"/>
  <c r="B52" i="9"/>
  <c r="B53" i="9"/>
  <c r="B54" i="9"/>
  <c r="B55" i="9"/>
  <c r="B56" i="9"/>
  <c r="B57" i="9"/>
  <c r="B60" i="9"/>
  <c r="B61" i="9"/>
  <c r="B62" i="9"/>
  <c r="B64" i="9"/>
  <c r="B93" i="8"/>
  <c r="C93" i="8"/>
  <c r="B94" i="8"/>
  <c r="C94" i="8"/>
  <c r="B95" i="8"/>
  <c r="C95" i="8"/>
  <c r="B96" i="8"/>
  <c r="C96" i="8"/>
  <c r="B97" i="8"/>
  <c r="C97" i="8"/>
  <c r="B98" i="8"/>
  <c r="C98" i="8"/>
  <c r="B99" i="8"/>
  <c r="C99" i="8"/>
  <c r="B101" i="8"/>
  <c r="C101" i="8"/>
  <c r="B102" i="8"/>
  <c r="C102" i="8"/>
  <c r="B103" i="8"/>
  <c r="C103" i="8"/>
  <c r="B104" i="8"/>
  <c r="C104" i="8"/>
  <c r="B106" i="8"/>
  <c r="C106" i="8"/>
  <c r="B107" i="8"/>
  <c r="C107" i="8"/>
  <c r="B108" i="8"/>
  <c r="C108" i="8"/>
  <c r="B109" i="8"/>
  <c r="C109" i="8"/>
  <c r="B110" i="8"/>
  <c r="C110" i="8"/>
  <c r="B111" i="8"/>
  <c r="C111" i="8"/>
  <c r="B112" i="8"/>
  <c r="C112" i="8"/>
  <c r="B114" i="8"/>
  <c r="C114" i="8"/>
  <c r="B115" i="8"/>
  <c r="C115" i="8"/>
  <c r="B116" i="8"/>
  <c r="C116" i="8"/>
  <c r="B117" i="8"/>
  <c r="C117" i="8"/>
  <c r="B118" i="8"/>
  <c r="C118" i="8"/>
  <c r="B120" i="8"/>
  <c r="C120" i="8"/>
  <c r="B121" i="8"/>
  <c r="C121" i="8"/>
  <c r="B122" i="8"/>
  <c r="C122" i="8"/>
  <c r="B123" i="8"/>
  <c r="C123" i="8"/>
  <c r="C92" i="8"/>
  <c r="B92" i="8"/>
  <c r="G92" i="8"/>
  <c r="G93" i="8"/>
  <c r="G94" i="8"/>
  <c r="G95" i="8"/>
  <c r="G96" i="8"/>
  <c r="G97" i="8"/>
  <c r="G98" i="8"/>
  <c r="G99" i="8"/>
  <c r="G101" i="8"/>
  <c r="G102" i="8"/>
  <c r="G103" i="8"/>
  <c r="G104" i="8"/>
  <c r="G106" i="8"/>
  <c r="G107" i="8"/>
  <c r="G108" i="8"/>
  <c r="G109" i="8"/>
  <c r="G110" i="8"/>
  <c r="G111" i="8"/>
  <c r="G112" i="8"/>
  <c r="G114" i="8"/>
  <c r="G115" i="8"/>
  <c r="G116" i="8"/>
  <c r="G117" i="8"/>
  <c r="G118" i="8"/>
  <c r="G120" i="8"/>
  <c r="G121" i="8"/>
  <c r="G122" i="8"/>
  <c r="G123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55" i="8"/>
  <c r="D87" i="8"/>
  <c r="D82" i="8"/>
  <c r="D83" i="8"/>
  <c r="D65" i="8"/>
  <c r="D58" i="8"/>
  <c r="D55" i="8"/>
  <c r="D60" i="8"/>
  <c r="D59" i="8"/>
  <c r="D57" i="8"/>
  <c r="G50" i="8"/>
  <c r="G49" i="8"/>
  <c r="D48" i="8"/>
  <c r="G48" i="8" s="1"/>
  <c r="G47" i="8"/>
  <c r="G46" i="8"/>
  <c r="D45" i="8"/>
  <c r="G45" i="8" s="1"/>
  <c r="G44" i="8"/>
  <c r="G42" i="8"/>
  <c r="G40" i="8"/>
  <c r="G38" i="8"/>
  <c r="D37" i="8"/>
  <c r="G37" i="8" s="1"/>
  <c r="G36" i="8"/>
  <c r="D35" i="8"/>
  <c r="G35" i="8" s="1"/>
  <c r="G34" i="8"/>
  <c r="G29" i="8"/>
  <c r="G28" i="8"/>
  <c r="G26" i="8"/>
  <c r="G25" i="8"/>
  <c r="F24" i="8"/>
  <c r="G24" i="8" s="1"/>
  <c r="G23" i="8"/>
  <c r="G21" i="8"/>
  <c r="G19" i="8"/>
  <c r="G17" i="8"/>
  <c r="G12" i="8"/>
  <c r="F11" i="8"/>
  <c r="G11" i="8" s="1"/>
  <c r="F10" i="8"/>
  <c r="G10" i="8" s="1"/>
  <c r="G8" i="8"/>
  <c r="F7" i="8"/>
  <c r="G7" i="8" s="1"/>
  <c r="F6" i="8"/>
  <c r="G6" i="8" s="1"/>
</calcChain>
</file>

<file path=xl/sharedStrings.xml><?xml version="1.0" encoding="utf-8"?>
<sst xmlns="http://schemas.openxmlformats.org/spreadsheetml/2006/main" count="1065" uniqueCount="341">
  <si>
    <t>INDONESIA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</si>
  <si>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</si>
  <si>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</si>
  <si>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</si>
  <si>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</si>
  <si>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</si>
  <si>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</si>
  <si>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</si>
  <si>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</si>
  <si>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</si>
  <si>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</si>
  <si>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</si>
  <si>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</si>
  <si>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</si>
  <si>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</si>
  <si>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</si>
  <si>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</si>
  <si>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</si>
  <si>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</si>
  <si>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</si>
  <si>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</si>
  <si>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</si>
  <si>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</si>
  <si>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</si>
  <si>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</si>
  <si>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</si>
  <si>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</si>
  <si>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</si>
  <si>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</si>
  <si>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</si>
  <si>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</si>
  <si>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</si>
  <si>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</si>
  <si>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</si>
  <si>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</si>
  <si>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</si>
  <si>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</si>
  <si>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</si>
  <si>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</si>
  <si>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</si>
  <si>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</si>
  <si>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</si>
  <si>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</si>
  <si>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</si>
  <si>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</si>
  <si>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</si>
  <si>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</si>
  <si>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</si>
  <si>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</si>
  <si>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</si>
  <si>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</si>
  <si>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</si>
  <si>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</si>
  <si>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</si>
  <si>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</si>
  <si>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</si>
  <si>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</si>
  <si>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</si>
  <si>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</si>
  <si>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</si>
  <si>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</si>
  <si>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</si>
  <si>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</si>
  <si>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</si>
  <si>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</si>
  <si>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</si>
  <si>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</si>
  <si>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</si>
  <si>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</si>
  <si>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</si>
  <si>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</si>
  <si>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</si>
  <si>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</si>
  <si>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</si>
  <si>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</si>
  <si>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</si>
  <si>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</si>
  <si>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</si>
  <si>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</si>
  <si>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</si>
  <si>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</si>
  <si>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</si>
  <si>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</si>
  <si>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</si>
  <si>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</si>
  <si>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</si>
  <si>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</si>
  <si>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Rural Infrastructure Support Project</t>
  </si>
  <si>
    <t>Indonesia</t>
  </si>
  <si>
    <t>Project</t>
  </si>
  <si>
    <t>S</t>
  </si>
  <si>
    <t>ADF</t>
  </si>
  <si>
    <t>No</t>
  </si>
  <si>
    <t>Yes</t>
  </si>
  <si>
    <t>State Audit Reform Sector Development Program</t>
  </si>
  <si>
    <t>35144-01</t>
  </si>
  <si>
    <t>Program</t>
  </si>
  <si>
    <t>OCR</t>
  </si>
  <si>
    <t>Marine &amp; Coastal Resources Management</t>
  </si>
  <si>
    <t>Decentralized Health Services Project</t>
  </si>
  <si>
    <t>35144-013</t>
  </si>
  <si>
    <t>Govt of Netherlands</t>
  </si>
  <si>
    <t>Netherlands</t>
  </si>
  <si>
    <t>Road Rehabilitation-2 Project</t>
  </si>
  <si>
    <t>Countercyclical Support</t>
  </si>
  <si>
    <t>CSF</t>
  </si>
  <si>
    <t xml:space="preserve">G0002 </t>
  </si>
  <si>
    <t>Earthquake and Tsunami Emergency Support Project</t>
  </si>
  <si>
    <t>Others</t>
  </si>
  <si>
    <t>Neighborhood Upgrading and Shelter Sector Project</t>
  </si>
  <si>
    <t>Poor Farmers’ Income Improvement Through Innovation Project</t>
  </si>
  <si>
    <t xml:space="preserve">S </t>
  </si>
  <si>
    <t>7224/2214</t>
  </si>
  <si>
    <t>Tangguh Liquefied Natural Gas Project</t>
  </si>
  <si>
    <t>38919-014</t>
  </si>
  <si>
    <t>Loan</t>
  </si>
  <si>
    <t>NS</t>
  </si>
  <si>
    <t>Decentralized Basic Education Project (L)</t>
  </si>
  <si>
    <t>31137-013</t>
  </si>
  <si>
    <t>G0047</t>
  </si>
  <si>
    <t>Decentralized Basic Education Project (G)</t>
  </si>
  <si>
    <t>31137-023</t>
  </si>
  <si>
    <t>Sustainable Capacity Building for Decentralization Project</t>
  </si>
  <si>
    <t xml:space="preserve">35261-013 </t>
  </si>
  <si>
    <t>Local Government Finance and Government Reform Sector Development Program</t>
  </si>
  <si>
    <t>36541-013</t>
  </si>
  <si>
    <t>Local Government Finance and Government Reform Sector Development Project</t>
  </si>
  <si>
    <t>36541-023</t>
  </si>
  <si>
    <t>Rural Infrastructure Support to the PNPM Mandiri Project</t>
  </si>
  <si>
    <t>40247-013</t>
  </si>
  <si>
    <t>Coral Reef Rehabilitation and Management Project Phase II</t>
  </si>
  <si>
    <t>32176-013</t>
  </si>
  <si>
    <t>2488/ 2595/ 2723</t>
  </si>
  <si>
    <t>Fourth Development Policy Support Program</t>
  </si>
  <si>
    <t>43092-013</t>
  </si>
  <si>
    <t>Community Water Services and Health Project</t>
  </si>
  <si>
    <t>34152-013</t>
  </si>
  <si>
    <t>7282/2432</t>
  </si>
  <si>
    <t>Bank Mandiri</t>
  </si>
  <si>
    <t>42905-014</t>
  </si>
  <si>
    <t>7262/2349</t>
  </si>
  <si>
    <t>PT Pam Lyonnaise Jaya (West Jakarta Water Supply)</t>
  </si>
  <si>
    <t>41913-014</t>
  </si>
  <si>
    <t xml:space="preserve">Second Decentralized Health Services Project
</t>
  </si>
  <si>
    <t>Madrasah Education Development Project</t>
  </si>
  <si>
    <t>Rural Infrastructure Support to the PNPM Mandiri Project II</t>
  </si>
  <si>
    <t>2064/G4299</t>
  </si>
  <si>
    <t>Participatory Irrigation Sector Project</t>
  </si>
  <si>
    <t>Sector Project</t>
  </si>
  <si>
    <t xml:space="preserve">Govt of Netherlands </t>
  </si>
  <si>
    <t>2065/G4299</t>
  </si>
  <si>
    <t>Renewable Energy Development Sector Project</t>
  </si>
  <si>
    <t>Sustainable Aquaculture Development for Food Security and Poverty Reduction Project</t>
  </si>
  <si>
    <t>35183-013</t>
  </si>
  <si>
    <t>2379/2577</t>
  </si>
  <si>
    <t>Capital Market Development Program Cluster</t>
  </si>
  <si>
    <t>32507-013/32057-023</t>
  </si>
  <si>
    <t>Program cluster</t>
  </si>
  <si>
    <t>Power Transmission Improvement Sector Project</t>
  </si>
  <si>
    <t>35139-013</t>
  </si>
  <si>
    <t>Nutrition Improvement through Community Empowerment Project</t>
  </si>
  <si>
    <t>38117-013</t>
  </si>
  <si>
    <t>Vocational Education Strengthening Project</t>
  </si>
  <si>
    <t>33409-013</t>
  </si>
  <si>
    <t>Project Loan</t>
  </si>
  <si>
    <t>2478/2786</t>
  </si>
  <si>
    <t xml:space="preserve">Second Local Government Finance and Governance </t>
  </si>
  <si>
    <t>38264-013/42208-013</t>
  </si>
  <si>
    <t>Acquisition and Securitization of Motor Loan Porftolios by Deutsche Bank AG</t>
  </si>
  <si>
    <t>40927-014</t>
  </si>
  <si>
    <t>Loan/guarantee</t>
  </si>
  <si>
    <t xml:space="preserve">Poverty Reduction and Millennium Development Goals Acceleration Program </t>
  </si>
  <si>
    <t>40003-013</t>
  </si>
  <si>
    <t>Program loan</t>
  </si>
  <si>
    <t>Regular OCR</t>
  </si>
  <si>
    <t>Indonesian Infrastructure Financing Facility Company Project</t>
  </si>
  <si>
    <t>42109-013</t>
  </si>
  <si>
    <t>Project loan</t>
  </si>
  <si>
    <t>Urban Sanitation and Rural Infrastructure Support to the PNPM Mandiri Project</t>
  </si>
  <si>
    <t>43255-013</t>
  </si>
  <si>
    <t>Financial Market Development and Integration Program</t>
  </si>
  <si>
    <t>44252-013</t>
  </si>
  <si>
    <t>2263/2264/2475/2708/0064-G</t>
  </si>
  <si>
    <t>Infrastructure Reform Sector Development Program (Subprograms 1, 2, and 3, and an Infrastructure Project Development Facility)</t>
  </si>
  <si>
    <t xml:space="preserve">40009-013/ 40009-023/ 40009-033/40009-043
</t>
  </si>
  <si>
    <t>Sector Development Program/Project</t>
  </si>
  <si>
    <t>Government of Netherlands</t>
  </si>
  <si>
    <t>2619/8245/0198-G</t>
  </si>
  <si>
    <t>Java–Bali Electricity Distribution Performance Improvement Project</t>
  </si>
  <si>
    <t>40061-013</t>
  </si>
  <si>
    <t>CEFPF, AFD</t>
  </si>
  <si>
    <t>2740/7793</t>
  </si>
  <si>
    <t>Indonesia Eximbank</t>
  </si>
  <si>
    <t>44906-014/44133-012</t>
  </si>
  <si>
    <t>NA</t>
  </si>
  <si>
    <t>International Commercial Banks</t>
  </si>
  <si>
    <t>2942/3068</t>
  </si>
  <si>
    <t>Inclusive Growth through Improved Connectivity Program (Subprograms 1 and 2)</t>
  </si>
  <si>
    <t>46093-001/ 46093-004</t>
  </si>
  <si>
    <t>0027/2500/2501/0216</t>
  </si>
  <si>
    <t>Integrated Citarum Water Resources Management Investment Program</t>
  </si>
  <si>
    <t>37049-013/37049-023</t>
  </si>
  <si>
    <t>MFF/Project</t>
  </si>
  <si>
    <t>GEF=Global
Environment Facility; Multi-Donor Trust Fund under the Water Financing Partnership Facility</t>
  </si>
  <si>
    <t>COL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</si>
  <si>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</si>
  <si>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</si>
  <si>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</si>
  <si>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</si>
  <si>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</si>
  <si>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</si>
  <si>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</si>
  <si>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</si>
  <si>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</si>
  <si>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</si>
  <si>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</si>
  <si>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</si>
  <si>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</si>
  <si>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</si>
  <si>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-</t>
  </si>
  <si>
    <t>B. Nonsovereign operation</t>
  </si>
  <si>
    <t>C. Technical assistance</t>
  </si>
  <si>
    <t>Aligning Asian Development Bank and Country Systems for Improved Project Performance</t>
  </si>
  <si>
    <t>RFI</t>
  </si>
  <si>
    <t>Entities with improved management functions and financial stability (number) </t>
  </si>
  <si>
    <t>6.1.1</t>
  </si>
  <si>
    <t>TI</t>
  </si>
  <si>
    <t>Government officials with increased capacity to design, implement, monitor, and evaluate relevant measures (number)</t>
  </si>
  <si>
    <t>6.1.4</t>
  </si>
  <si>
    <t>Transparency and accountability measures in procurement and financial management supported in implementation (number) </t>
  </si>
  <si>
    <t>Institutional Strengthening of Baluran and Bali Barat National Park Authorities to Address Biodiversity Conservation</t>
  </si>
  <si>
    <t>3.2.4</t>
  </si>
  <si>
    <t>National and subnational disaster risk reduction and/or management plans supported in implementation (number) </t>
  </si>
  <si>
    <t>Strengthening Performance Management System in the Ministry of National Development Planning (BAPPENAS)</t>
  </si>
  <si>
    <t>Sustainable and Inclusive Energy Program</t>
  </si>
  <si>
    <t>3.1.5</t>
  </si>
  <si>
    <t>Low-carbon solutions promoted and implemented (number) </t>
  </si>
  <si>
    <t xml:space="preserve">Sustainable Forest and Biodiversity Management in Borneo </t>
  </si>
  <si>
    <t>3.3.4</t>
  </si>
  <si>
    <t>Solutions to conserve, restore, and/or enhance terrestrial, coastal, and marine areas implemented (number) </t>
  </si>
  <si>
    <t>2020 Development Effectiveness Review</t>
  </si>
  <si>
    <t>https://www.adb.org/documents/development-effectiveness-review-2020-report</t>
  </si>
  <si>
    <t>Precautionary Financing Facility</t>
  </si>
  <si>
    <t>6.1.3</t>
  </si>
  <si>
    <t>Measures supported in implementation that promote resilience and responsiveness to economic shocks in a timely manner (number) </t>
  </si>
  <si>
    <t>Regional Roads Development Project</t>
  </si>
  <si>
    <t>5.1.1</t>
  </si>
  <si>
    <t>Rural infrastructure assets established or improved (number)</t>
  </si>
  <si>
    <t>7.1.1</t>
  </si>
  <si>
    <t>Transport and ICT connectivity assets established or improved (number)</t>
  </si>
  <si>
    <t>Enhancing the Regulatory Framework of Financial Sector Development and Oversight</t>
  </si>
  <si>
    <t>6.1.2</t>
  </si>
  <si>
    <t>Measures supported in implementation to improve capacity of public organizations to promote the private sector and finance sector (number)</t>
  </si>
  <si>
    <t>Strengthening the Local Government Bond Market</t>
  </si>
  <si>
    <t>Sustainable Infrastructure Assistance Program</t>
  </si>
  <si>
    <t>3.3.2</t>
  </si>
  <si>
    <t>Solutions to enhance pollution control and resource efficiency implemented (number) </t>
  </si>
  <si>
    <t>4.2.1</t>
  </si>
  <si>
    <t>Measures to improve regulatory, legal, and institutional environment for better planning supported in implementation (number)</t>
  </si>
  <si>
    <t>7.1.2</t>
  </si>
  <si>
    <t>Measures to improve the efficiency and/or productivity of cross-border connectivity supported in implementation (number) </t>
  </si>
  <si>
    <t>Pillar/Sub-pillar</t>
  </si>
  <si>
    <t>Indicator name</t>
  </si>
  <si>
    <t>SOV</t>
  </si>
  <si>
    <t>NSO</t>
  </si>
  <si>
    <t>TA</t>
  </si>
  <si>
    <t>Total</t>
  </si>
  <si>
    <t>OP 3: Tackilng Climate Change, Building Climate and Disaster Resilience, and Enhancing Environmental Sustainability</t>
  </si>
  <si>
    <t>OP 6: Strengthening Governance and Institutional Capacity</t>
  </si>
  <si>
    <t>OP 3: Tackilng Climate Change, Building Resilience, and Enhancing Environmental Sustainability</t>
  </si>
  <si>
    <t>OP 4. Making Cities More Livable</t>
  </si>
  <si>
    <t>OP 5: Promoting Rural Development and Food Security</t>
  </si>
  <si>
    <t>OP 7: Fostering Regional Cooperation and Integration</t>
  </si>
  <si>
    <t>2021 Development Effectiveness Review</t>
  </si>
  <si>
    <t>https://www.adb.org/documents/development-effectiveness-review-2021-report</t>
  </si>
  <si>
    <t>Electricity Grid Strengthening—Sumatra Program</t>
  </si>
  <si>
    <t>Poor and vulnerable people with improved standards of living (number)</t>
  </si>
  <si>
    <t>Entities with improved service delivery (number) </t>
  </si>
  <si>
    <t>1.3.1</t>
  </si>
  <si>
    <t>Infrastructure assets established or improved (number)</t>
  </si>
  <si>
    <t>3.1.1</t>
  </si>
  <si>
    <t>Additional climate finance mobilized ($) </t>
  </si>
  <si>
    <t>Financial Market Development and Inclusion Program</t>
  </si>
  <si>
    <t>1.3.3</t>
  </si>
  <si>
    <t>Measures for increased inclusiveness supported in implementation (number)</t>
  </si>
  <si>
    <t>2.3.2</t>
  </si>
  <si>
    <t>Measures on gender equality supported in implementation (number)</t>
  </si>
  <si>
    <t>6.2.1</t>
  </si>
  <si>
    <t>Service delivery standards adopted and/or supported in implementation by government and/or private entities (number)</t>
  </si>
  <si>
    <t>Fiscal and Public Expenditure Management Program</t>
  </si>
  <si>
    <t>People benefiting from improved health services, education services, or social protection (number)</t>
  </si>
  <si>
    <t>1.1.3</t>
  </si>
  <si>
    <t>Social protection schemes established or improved (number)</t>
  </si>
  <si>
    <t>Java–Bali 500-Kilovolt Power Transmission Crossing Project</t>
  </si>
  <si>
    <t>Strengthening Knowledge Sharing in Indonesia</t>
  </si>
  <si>
    <t>OP 1:  Addressing Remaining Poverty and Reducing Inequalities</t>
  </si>
  <si>
    <t>OP 2: Accelerating Progress in Gender Equality</t>
  </si>
  <si>
    <t>2022 Development Effectiveness Review</t>
  </si>
  <si>
    <t>https://www.adb.org/documents/development-effectiveness-review-2022-report</t>
  </si>
  <si>
    <t>Emergency Assistance for Recovery and Rehabilitation from Recent Disasters</t>
  </si>
  <si>
    <t>Neighborhood Upgrading and Shelter Project (Phase 2)</t>
  </si>
  <si>
    <t>Women represented in decision-making structures and processes (number) </t>
  </si>
  <si>
    <t>People with strengthened climate and disaster resilience (number)</t>
  </si>
  <si>
    <t>People benefiting from strengthened environmental sustainability (number)</t>
  </si>
  <si>
    <t>People benefiting from improved services in urban areas (number)</t>
  </si>
  <si>
    <t>1.1.1</t>
  </si>
  <si>
    <t>People enrolled in improved education and/or training (number) </t>
  </si>
  <si>
    <t>2.1.1</t>
  </si>
  <si>
    <t>Women enrolled in TVET and other job training (number) </t>
  </si>
  <si>
    <t>4.1.2</t>
  </si>
  <si>
    <t>Urban infrastructure assets established or improved (number)</t>
  </si>
  <si>
    <t>Polytechnic Education Development Project</t>
  </si>
  <si>
    <t>Women and girls completing secondary and tertiary education, and/or other training (number)</t>
  </si>
  <si>
    <t>Stepping Up Investments for Growth Acceleration Program (Subprograms 1, 2, and 3)</t>
  </si>
  <si>
    <t>PT. Supreme Energy Muara Laboh Muara Laboh Geothermal Power Project</t>
  </si>
  <si>
    <t>Jobs generated (number)</t>
  </si>
  <si>
    <t>Skilled jobs for women generated (number) </t>
  </si>
  <si>
    <t>Total annual greenhouse gas emissions reduction (tCO2e/year) </t>
  </si>
  <si>
    <t>3.1.3</t>
  </si>
  <si>
    <t>Low-carbon infrastructure assets established or improved (number)</t>
  </si>
  <si>
    <t>3.1.4</t>
  </si>
  <si>
    <t>Installed renewable energy capacity (megawatts)</t>
  </si>
  <si>
    <t xml:space="preserve">Leveraging Information and Communication Technology for Irrigated Agricultural Information </t>
  </si>
  <si>
    <t>5.3.4</t>
  </si>
  <si>
    <t>Modern knowledge-intensive corporate farming models introduced (number)</t>
  </si>
  <si>
    <t>Supporting Technological Transformation</t>
  </si>
  <si>
    <t>Tax Revenue Administration Modernization and Policy Improvement in Local Governments</t>
  </si>
  <si>
    <t>1.1.2</t>
  </si>
  <si>
    <t>1.2.1</t>
  </si>
  <si>
    <t>1.2.3</t>
  </si>
  <si>
    <t>3.3.1</t>
  </si>
  <si>
    <t>4.3.1</t>
  </si>
  <si>
    <t>2023 Development Effectiveness Review</t>
  </si>
  <si>
    <t>COVID-19 Active Response and Expenditure Support Program in Indonesia</t>
  </si>
  <si>
    <t>Metropolitan Sanitation Management and Health Project</t>
  </si>
  <si>
    <t>Sustainable Energy Access in Eastern Indonesia-Electricity Grid Development Program</t>
  </si>
  <si>
    <t>West Kalimantan Power Grid Strengthening Project</t>
  </si>
  <si>
    <t>PT. Energi Bayu Jeneponto Eastern Indonesia Renewable Energy Project</t>
  </si>
  <si>
    <t>Special Purpose Vehicles owned by Equis Energy Eastern Indonesia Renewable Energy Project (Phase 2)</t>
  </si>
  <si>
    <t>Building Inclusive Social Assistance</t>
  </si>
  <si>
    <t>Electric Transportation and Charging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</si>
</sst>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[$-3409]dd\-mmm\-yy;@"/>
    <numFmt numFmtId="166" formatCode="0.0"/>
    <numFmt numFmtId="167" formatCode="[$-409]d\-mmm\-yy;@"/>
    <numFmt numFmtId="168" formatCode="#,##0.0"/>
    <numFmt numFmtId="169" formatCode="[$-409]dd\-mmm\-yy;@"/>
  </numFmts>
  <fonts count="32" x14ac:knownFonts="1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2"/>
      <color rgb="FF0070C0"/>
      <name val="Calibri Bold"/>
    </font>
    <font>
      <b/>
      <i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0">
    <xf numFmtId="0" fontId="0" fillId="0" borderId="0"/>
    <xf numFmtId="43" fontId="7" fillId="0" borderId="0" applyFont="0" applyFill="0" applyBorder="0" applyAlignment="0" applyProtection="0"/>
    <xf numFmtId="0" fontId="6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/>
  </cellStyleXfs>
  <cellXfs count="201">
    <xf numFmtId="0" fontId="0" fillId="0" borderId="0" xfId="0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164" fontId="9" fillId="3" borderId="0" xfId="1" applyNumberFormat="1" applyFont="1" applyFill="1"/>
    <xf numFmtId="0" fontId="9" fillId="3" borderId="0" xfId="1" applyNumberFormat="1" applyFont="1" applyFill="1"/>
    <xf numFmtId="164" fontId="9" fillId="3" borderId="0" xfId="1" applyNumberFormat="1" applyFont="1" applyFill="1" applyAlignment="1">
      <alignment horizontal="left"/>
    </xf>
    <xf numFmtId="164" fontId="9" fillId="3" borderId="0" xfId="1" applyNumberFormat="1" applyFont="1" applyFill="1" applyAlignment="1">
      <alignment horizontal="center"/>
    </xf>
    <xf numFmtId="164" fontId="9" fillId="3" borderId="0" xfId="1" applyNumberFormat="1" applyFont="1" applyFill="1" applyAlignment="1">
      <alignment horizontal="right"/>
    </xf>
    <xf numFmtId="3" fontId="8" fillId="0" borderId="1" xfId="0" applyNumberFormat="1" applyFont="1" applyBorder="1"/>
    <xf numFmtId="37" fontId="8" fillId="0" borderId="1" xfId="1" applyNumberFormat="1" applyFont="1" applyBorder="1"/>
    <xf numFmtId="37" fontId="8" fillId="0" borderId="1" xfId="1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/>
    </xf>
    <xf numFmtId="1" fontId="10" fillId="0" borderId="1" xfId="1" applyNumberFormat="1" applyFont="1" applyBorder="1" applyAlignment="1">
      <alignment horizontal="left"/>
    </xf>
    <xf numFmtId="1" fontId="10" fillId="0" borderId="1" xfId="1" applyNumberFormat="1" applyFont="1" applyBorder="1" applyAlignment="1">
      <alignment horizontal="center"/>
    </xf>
    <xf numFmtId="1" fontId="10" fillId="0" borderId="1" xfId="1" applyNumberFormat="1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horizontal="center" vertical="top"/>
    </xf>
    <xf numFmtId="165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6" fontId="8" fillId="0" borderId="1" xfId="1" applyNumberFormat="1" applyFont="1" applyFill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/>
    <xf numFmtId="1" fontId="10" fillId="0" borderId="1" xfId="0" applyNumberFormat="1" applyFont="1" applyBorder="1" applyAlignment="1">
      <alignment horizontal="right"/>
    </xf>
    <xf numFmtId="167" fontId="12" fillId="0" borderId="1" xfId="3" applyNumberFormat="1" applyFont="1" applyBorder="1" applyAlignment="1">
      <alignment horizontal="center" vertical="top"/>
    </xf>
    <xf numFmtId="167" fontId="8" fillId="0" borderId="1" xfId="0" applyNumberFormat="1" applyFont="1" applyBorder="1" applyAlignment="1">
      <alignment horizontal="center"/>
    </xf>
    <xf numFmtId="167" fontId="12" fillId="0" borderId="1" xfId="3" applyNumberFormat="1" applyFont="1" applyFill="1" applyBorder="1" applyAlignment="1">
      <alignment horizontal="center" vertical="top"/>
    </xf>
    <xf numFmtId="167" fontId="12" fillId="4" borderId="1" xfId="3" applyNumberFormat="1" applyFont="1" applyFill="1" applyBorder="1" applyAlignment="1">
      <alignment horizontal="center" vertical="top"/>
    </xf>
    <xf numFmtId="37" fontId="8" fillId="0" borderId="1" xfId="1" applyNumberFormat="1" applyFont="1" applyFill="1" applyBorder="1"/>
    <xf numFmtId="1" fontId="10" fillId="0" borderId="1" xfId="1" applyNumberFormat="1" applyFont="1" applyFill="1" applyBorder="1" applyAlignment="1">
      <alignment horizontal="left"/>
    </xf>
    <xf numFmtId="1" fontId="10" fillId="0" borderId="1" xfId="1" applyNumberFormat="1" applyFont="1" applyFill="1" applyBorder="1" applyAlignment="1">
      <alignment horizontal="center"/>
    </xf>
    <xf numFmtId="1" fontId="10" fillId="0" borderId="1" xfId="1" applyNumberFormat="1" applyFont="1" applyFill="1" applyBorder="1"/>
    <xf numFmtId="0" fontId="10" fillId="0" borderId="1" xfId="3" applyFont="1" applyFill="1" applyBorder="1" applyAlignment="1">
      <alignment horizontal="right" vertical="top" wrapText="1"/>
    </xf>
    <xf numFmtId="0" fontId="10" fillId="0" borderId="1" xfId="3" applyFont="1" applyFill="1" applyBorder="1" applyAlignment="1">
      <alignment horizontal="center" vertical="top" wrapText="1"/>
    </xf>
    <xf numFmtId="167" fontId="10" fillId="0" borderId="1" xfId="3" applyNumberFormat="1" applyFont="1" applyFill="1" applyBorder="1" applyAlignment="1">
      <alignment horizontal="center" vertical="top" wrapText="1"/>
    </xf>
    <xf numFmtId="0" fontId="10" fillId="0" borderId="1" xfId="4" applyFont="1" applyBorder="1" applyAlignment="1">
      <alignment horizontal="center"/>
    </xf>
    <xf numFmtId="0" fontId="8" fillId="0" borderId="1" xfId="0" quotePrefix="1" applyFont="1" applyBorder="1" applyAlignment="1">
      <alignment horizontal="left"/>
    </xf>
    <xf numFmtId="0" fontId="10" fillId="5" borderId="1" xfId="3" applyFont="1" applyFill="1" applyBorder="1" applyAlignment="1">
      <alignment horizontal="right" wrapText="1"/>
    </xf>
    <xf numFmtId="0" fontId="10" fillId="5" borderId="1" xfId="3" applyFont="1" applyFill="1" applyBorder="1" applyAlignment="1">
      <alignment horizontal="center" wrapText="1"/>
    </xf>
    <xf numFmtId="15" fontId="10" fillId="0" borderId="1" xfId="4" applyNumberFormat="1" applyFont="1" applyBorder="1" applyAlignment="1">
      <alignment horizontal="center"/>
    </xf>
    <xf numFmtId="167" fontId="10" fillId="0" borderId="1" xfId="4" applyNumberFormat="1" applyFont="1" applyBorder="1" applyAlignment="1">
      <alignment horizontal="center"/>
    </xf>
    <xf numFmtId="3" fontId="8" fillId="0" borderId="1" xfId="1" applyNumberFormat="1" applyFont="1" applyFill="1" applyBorder="1" applyAlignment="1">
      <alignment horizontal="right"/>
    </xf>
    <xf numFmtId="168" fontId="8" fillId="0" borderId="1" xfId="1" applyNumberFormat="1" applyFont="1" applyFill="1" applyBorder="1" applyAlignment="1">
      <alignment horizontal="center"/>
    </xf>
    <xf numFmtId="1" fontId="10" fillId="0" borderId="1" xfId="1" applyNumberFormat="1" applyFont="1" applyFill="1" applyBorder="1" applyAlignment="1">
      <alignment horizontal="left" vertical="top"/>
    </xf>
    <xf numFmtId="1" fontId="10" fillId="0" borderId="1" xfId="1" applyNumberFormat="1" applyFont="1" applyFill="1" applyBorder="1" applyAlignment="1">
      <alignment horizontal="center" vertical="top"/>
    </xf>
    <xf numFmtId="1" fontId="10" fillId="0" borderId="1" xfId="1" applyNumberFormat="1" applyFont="1" applyFill="1" applyBorder="1" applyAlignment="1">
      <alignment vertical="top"/>
    </xf>
    <xf numFmtId="1" fontId="10" fillId="0" borderId="1" xfId="1" applyNumberFormat="1" applyFont="1" applyFill="1" applyBorder="1" applyAlignment="1">
      <alignment horizontal="right"/>
    </xf>
    <xf numFmtId="1" fontId="10" fillId="0" borderId="1" xfId="1" applyNumberFormat="1" applyFont="1" applyFill="1" applyBorder="1" applyAlignment="1">
      <alignment vertical="top" wrapText="1"/>
    </xf>
    <xf numFmtId="1" fontId="10" fillId="0" borderId="1" xfId="2" applyNumberFormat="1" applyFont="1" applyFill="1" applyBorder="1" applyAlignment="1">
      <alignment vertical="top" wrapText="1"/>
    </xf>
    <xf numFmtId="0" fontId="10" fillId="0" borderId="1" xfId="2" applyFont="1" applyFill="1" applyBorder="1" applyAlignment="1">
      <alignment horizontal="right" vertical="top" wrapText="1"/>
    </xf>
    <xf numFmtId="0" fontId="10" fillId="0" borderId="1" xfId="2" applyFont="1" applyFill="1" applyBorder="1" applyAlignment="1">
      <alignment horizontal="center" vertical="top" wrapText="1"/>
    </xf>
    <xf numFmtId="169" fontId="10" fillId="0" borderId="1" xfId="0" applyNumberFormat="1" applyFont="1" applyBorder="1" applyAlignment="1">
      <alignment horizontal="center"/>
    </xf>
    <xf numFmtId="15" fontId="10" fillId="0" borderId="1" xfId="2" quotePrefix="1" applyNumberFormat="1" applyFont="1" applyFill="1" applyBorder="1" applyAlignment="1">
      <alignment horizontal="center" vertical="top" wrapText="1"/>
    </xf>
    <xf numFmtId="1" fontId="10" fillId="0" borderId="1" xfId="2" applyNumberFormat="1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top"/>
    </xf>
    <xf numFmtId="167" fontId="10" fillId="0" borderId="1" xfId="2" quotePrefix="1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right"/>
    </xf>
    <xf numFmtId="15" fontId="10" fillId="0" borderId="1" xfId="0" applyNumberFormat="1" applyFont="1" applyBorder="1" applyAlignment="1">
      <alignment horizontal="center"/>
    </xf>
    <xf numFmtId="1" fontId="10" fillId="0" borderId="1" xfId="5" applyNumberFormat="1" applyFont="1" applyFill="1" applyBorder="1"/>
    <xf numFmtId="164" fontId="10" fillId="0" borderId="1" xfId="1" applyNumberFormat="1" applyFont="1" applyFill="1" applyBorder="1" applyAlignment="1">
      <alignment horizontal="left"/>
    </xf>
    <xf numFmtId="164" fontId="10" fillId="0" borderId="1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right"/>
    </xf>
    <xf numFmtId="164" fontId="10" fillId="0" borderId="1" xfId="1" applyNumberFormat="1" applyFont="1" applyFill="1" applyBorder="1"/>
    <xf numFmtId="167" fontId="10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vertical="top"/>
    </xf>
    <xf numFmtId="3" fontId="8" fillId="0" borderId="1" xfId="5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9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wrapText="1"/>
    </xf>
    <xf numFmtId="0" fontId="15" fillId="0" borderId="0" xfId="6" applyFill="1"/>
    <xf numFmtId="0" fontId="16" fillId="0" borderId="0" xfId="0" applyFont="1"/>
    <xf numFmtId="0" fontId="17" fillId="0" borderId="0" xfId="0" quotePrefix="1" applyFont="1"/>
    <xf numFmtId="0" fontId="18" fillId="0" borderId="0" xfId="0" applyFont="1"/>
    <xf numFmtId="0" fontId="20" fillId="0" borderId="0" xfId="7" applyFont="1"/>
    <xf numFmtId="0" fontId="20" fillId="0" borderId="0" xfId="7" applyFont="1" applyAlignment="1">
      <alignment wrapText="1"/>
    </xf>
    <xf numFmtId="164" fontId="20" fillId="0" borderId="0" xfId="8" applyNumberFormat="1" applyFont="1"/>
    <xf numFmtId="0" fontId="4" fillId="0" borderId="0" xfId="7"/>
    <xf numFmtId="0" fontId="21" fillId="0" borderId="0" xfId="7" applyFont="1" applyAlignment="1">
      <alignment vertical="center"/>
    </xf>
    <xf numFmtId="0" fontId="21" fillId="0" borderId="0" xfId="7" applyFont="1"/>
    <xf numFmtId="0" fontId="19" fillId="0" borderId="0" xfId="7" applyFont="1"/>
    <xf numFmtId="0" fontId="23" fillId="0" borderId="0" xfId="7" applyFont="1"/>
    <xf numFmtId="164" fontId="0" fillId="0" borderId="0" xfId="8" applyNumberFormat="1" applyFont="1"/>
    <xf numFmtId="0" fontId="24" fillId="0" borderId="0" xfId="0" applyFont="1"/>
    <xf numFmtId="0" fontId="25" fillId="0" borderId="0" xfId="6" applyFont="1" applyFill="1"/>
    <xf numFmtId="0" fontId="20" fillId="15" borderId="0" xfId="7" applyFont="1" applyFill="1" applyAlignment="1">
      <alignment horizontal="center" vertical="top"/>
    </xf>
    <xf numFmtId="0" fontId="20" fillId="15" borderId="0" xfId="7" applyFont="1" applyFill="1" applyAlignment="1">
      <alignment horizontal="center" vertical="top" wrapText="1"/>
    </xf>
    <xf numFmtId="164" fontId="20" fillId="15" borderId="0" xfId="8" applyNumberFormat="1" applyFont="1" applyFill="1" applyBorder="1" applyAlignment="1">
      <alignment horizontal="center" vertical="top"/>
    </xf>
    <xf numFmtId="0" fontId="21" fillId="16" borderId="0" xfId="7" applyFont="1" applyFill="1" applyAlignment="1">
      <alignment horizontal="left" vertical="top"/>
    </xf>
    <xf numFmtId="0" fontId="21" fillId="16" borderId="0" xfId="7" quotePrefix="1" applyFont="1" applyFill="1" applyAlignment="1">
      <alignment horizontal="right" vertical="top" wrapText="1"/>
    </xf>
    <xf numFmtId="164" fontId="21" fillId="16" borderId="0" xfId="8" quotePrefix="1" applyNumberFormat="1" applyFont="1" applyFill="1" applyBorder="1" applyAlignment="1">
      <alignment horizontal="right" vertical="top"/>
    </xf>
    <xf numFmtId="0" fontId="21" fillId="0" borderId="0" xfId="7" applyFont="1" applyAlignment="1">
      <alignment horizontal="left" vertical="top"/>
    </xf>
    <xf numFmtId="0" fontId="21" fillId="0" borderId="0" xfId="7" applyFont="1" applyAlignment="1">
      <alignment vertical="top" wrapText="1"/>
    </xf>
    <xf numFmtId="164" fontId="21" fillId="0" borderId="0" xfId="8" applyNumberFormat="1" applyFont="1" applyBorder="1" applyAlignment="1">
      <alignment vertical="top"/>
    </xf>
    <xf numFmtId="0" fontId="22" fillId="0" borderId="0" xfId="7" applyFont="1" applyAlignment="1">
      <alignment horizontal="left" vertical="top"/>
    </xf>
    <xf numFmtId="0" fontId="22" fillId="0" borderId="0" xfId="7" applyFont="1" applyAlignment="1">
      <alignment vertical="top" wrapText="1"/>
    </xf>
    <xf numFmtId="164" fontId="22" fillId="0" borderId="0" xfId="8" applyNumberFormat="1" applyFont="1" applyBorder="1" applyAlignment="1">
      <alignment vertical="top"/>
    </xf>
    <xf numFmtId="0" fontId="20" fillId="0" borderId="0" xfId="7" applyFont="1" applyAlignment="1">
      <alignment horizontal="left" vertical="top"/>
    </xf>
    <xf numFmtId="0" fontId="20" fillId="0" borderId="0" xfId="7" applyFont="1" applyAlignment="1">
      <alignment vertical="top" wrapText="1"/>
    </xf>
    <xf numFmtId="164" fontId="20" fillId="0" borderId="0" xfId="8" applyNumberFormat="1" applyFont="1" applyBorder="1" applyAlignment="1">
      <alignment vertical="top"/>
    </xf>
    <xf numFmtId="0" fontId="20" fillId="0" borderId="0" xfId="7" quotePrefix="1" applyFont="1" applyAlignment="1">
      <alignment horizontal="left" vertical="top"/>
    </xf>
    <xf numFmtId="0" fontId="26" fillId="15" borderId="2" xfId="7" applyFont="1" applyFill="1" applyBorder="1" applyAlignment="1">
      <alignment horizontal="center" vertical="top"/>
    </xf>
    <xf numFmtId="0" fontId="26" fillId="15" borderId="3" xfId="7" applyFont="1" applyFill="1" applyBorder="1" applyAlignment="1">
      <alignment horizontal="center" vertical="top"/>
    </xf>
    <xf numFmtId="0" fontId="26" fillId="15" borderId="4" xfId="7" applyFont="1" applyFill="1" applyBorder="1" applyAlignment="1">
      <alignment horizontal="center" vertical="top"/>
    </xf>
    <xf numFmtId="0" fontId="27" fillId="0" borderId="5" xfId="7" quotePrefix="1" applyFont="1" applyBorder="1" applyAlignment="1">
      <alignment horizontal="left" vertical="top"/>
    </xf>
    <xf numFmtId="0" fontId="22" fillId="17" borderId="6" xfId="7" applyFont="1" applyFill="1" applyBorder="1" applyAlignment="1">
      <alignment horizontal="right" vertical="top" wrapText="1"/>
    </xf>
    <xf numFmtId="43" fontId="20" fillId="0" borderId="8" xfId="7" quotePrefix="1" applyNumberFormat="1" applyFont="1" applyBorder="1" applyAlignment="1">
      <alignment horizontal="right" vertical="top"/>
    </xf>
    <xf numFmtId="164" fontId="20" fillId="17" borderId="6" xfId="7" applyNumberFormat="1" applyFont="1" applyFill="1" applyBorder="1" applyAlignment="1">
      <alignment horizontal="right" vertical="top" wrapText="1"/>
    </xf>
    <xf numFmtId="0" fontId="27" fillId="0" borderId="0" xfId="7" applyFont="1" applyAlignment="1">
      <alignment horizontal="left" vertical="top"/>
    </xf>
    <xf numFmtId="0" fontId="27" fillId="0" borderId="0" xfId="7" applyFont="1" applyAlignment="1">
      <alignment vertical="top" wrapText="1"/>
    </xf>
    <xf numFmtId="43" fontId="22" fillId="0" borderId="0" xfId="7" quotePrefix="1" applyNumberFormat="1" applyFont="1" applyAlignment="1">
      <alignment horizontal="right" vertical="top"/>
    </xf>
    <xf numFmtId="0" fontId="27" fillId="0" borderId="0" xfId="7" applyFont="1" applyAlignment="1">
      <alignment vertical="top"/>
    </xf>
    <xf numFmtId="43" fontId="20" fillId="0" borderId="0" xfId="7" quotePrefix="1" applyNumberFormat="1" applyFont="1" applyAlignment="1">
      <alignment horizontal="right" vertical="top"/>
    </xf>
    <xf numFmtId="164" fontId="0" fillId="0" borderId="0" xfId="8" applyNumberFormat="1" applyFont="1" applyBorder="1"/>
    <xf numFmtId="0" fontId="27" fillId="0" borderId="0" xfId="7" applyFont="1" applyAlignment="1">
      <alignment horizontal="right" vertical="top"/>
    </xf>
    <xf numFmtId="0" fontId="20" fillId="0" borderId="5" xfId="7" applyFont="1" applyBorder="1" applyAlignment="1">
      <alignment horizontal="left" vertical="top"/>
    </xf>
    <xf numFmtId="164" fontId="22" fillId="17" borderId="6" xfId="7" applyNumberFormat="1" applyFont="1" applyFill="1" applyBorder="1" applyAlignment="1">
      <alignment horizontal="right" vertical="top" wrapText="1"/>
    </xf>
    <xf numFmtId="0" fontId="20" fillId="0" borderId="7" xfId="7" applyFont="1" applyBorder="1" applyAlignment="1">
      <alignment horizontal="left" vertical="top"/>
    </xf>
    <xf numFmtId="0" fontId="20" fillId="0" borderId="8" xfId="7" applyFont="1" applyBorder="1" applyAlignment="1">
      <alignment horizontal="left" vertical="top"/>
    </xf>
    <xf numFmtId="0" fontId="20" fillId="0" borderId="8" xfId="7" applyFont="1" applyBorder="1" applyAlignment="1">
      <alignment vertical="top" wrapText="1"/>
    </xf>
    <xf numFmtId="164" fontId="20" fillId="0" borderId="8" xfId="8" applyNumberFormat="1" applyFont="1" applyBorder="1" applyAlignment="1">
      <alignment vertical="top"/>
    </xf>
    <xf numFmtId="164" fontId="20" fillId="17" borderId="9" xfId="7" applyNumberFormat="1" applyFont="1" applyFill="1" applyBorder="1" applyAlignment="1">
      <alignment horizontal="right" vertical="top" wrapText="1"/>
    </xf>
    <xf numFmtId="0" fontId="21" fillId="16" borderId="0" xfId="7" quotePrefix="1" applyFont="1" applyFill="1" applyAlignment="1">
      <alignment vertical="top" wrapText="1"/>
    </xf>
    <xf numFmtId="164" fontId="21" fillId="16" borderId="0" xfId="1" quotePrefix="1" applyNumberFormat="1" applyFont="1" applyFill="1" applyBorder="1" applyAlignment="1">
      <alignment vertical="top"/>
    </xf>
    <xf numFmtId="164" fontId="20" fillId="0" borderId="0" xfId="1" applyNumberFormat="1" applyFont="1" applyBorder="1" applyAlignment="1">
      <alignment vertical="top"/>
    </xf>
    <xf numFmtId="0" fontId="3" fillId="0" borderId="0" xfId="7" applyFont="1"/>
    <xf numFmtId="0" fontId="28" fillId="0" borderId="0" xfId="7" applyFont="1" applyAlignment="1">
      <alignment horizontal="left" vertical="center"/>
    </xf>
    <xf numFmtId="0" fontId="29" fillId="0" borderId="0" xfId="0" applyFont="1" applyAlignment="1">
      <alignment horizontal="left"/>
    </xf>
    <xf numFmtId="164" fontId="26" fillId="15" borderId="3" xfId="1" applyNumberFormat="1" applyFont="1" applyFill="1" applyBorder="1" applyAlignment="1">
      <alignment horizontal="center" vertical="top"/>
    </xf>
    <xf numFmtId="164" fontId="26" fillId="15" borderId="4" xfId="1" applyNumberFormat="1" applyFont="1" applyFill="1" applyBorder="1" applyAlignment="1">
      <alignment horizontal="center" vertical="top"/>
    </xf>
    <xf numFmtId="164" fontId="27" fillId="0" borderId="0" xfId="1" quotePrefix="1" applyNumberFormat="1" applyFont="1" applyBorder="1" applyAlignment="1">
      <alignment horizontal="right" vertical="top"/>
    </xf>
    <xf numFmtId="164" fontId="20" fillId="17" borderId="6" xfId="1" applyNumberFormat="1" applyFont="1" applyFill="1" applyBorder="1" applyAlignment="1">
      <alignment horizontal="right" vertical="top" wrapText="1"/>
    </xf>
    <xf numFmtId="164" fontId="20" fillId="0" borderId="0" xfId="1" quotePrefix="1" applyNumberFormat="1" applyFont="1" applyBorder="1" applyAlignment="1">
      <alignment horizontal="right" vertical="top"/>
    </xf>
    <xf numFmtId="164" fontId="22" fillId="0" borderId="0" xfId="1" quotePrefix="1" applyNumberFormat="1" applyFont="1" applyBorder="1" applyAlignment="1">
      <alignment horizontal="right" vertical="top"/>
    </xf>
    <xf numFmtId="0" fontId="20" fillId="0" borderId="0" xfId="7" quotePrefix="1" applyFont="1" applyAlignment="1">
      <alignment vertical="top" wrapText="1"/>
    </xf>
    <xf numFmtId="164" fontId="20" fillId="0" borderId="0" xfId="1" quotePrefix="1" applyNumberFormat="1" applyFont="1" applyBorder="1" applyAlignment="1">
      <alignment vertical="top"/>
    </xf>
    <xf numFmtId="0" fontId="20" fillId="0" borderId="5" xfId="7" quotePrefix="1" applyFont="1" applyBorder="1" applyAlignment="1">
      <alignment horizontal="left" vertical="top"/>
    </xf>
    <xf numFmtId="0" fontId="27" fillId="0" borderId="5" xfId="7" applyFont="1" applyBorder="1" applyAlignment="1">
      <alignment horizontal="left" vertical="top"/>
    </xf>
    <xf numFmtId="164" fontId="20" fillId="0" borderId="8" xfId="1" quotePrefix="1" applyNumberFormat="1" applyFont="1" applyBorder="1" applyAlignment="1">
      <alignment horizontal="right" vertical="top"/>
    </xf>
    <xf numFmtId="164" fontId="20" fillId="17" borderId="9" xfId="1" applyNumberFormat="1" applyFont="1" applyFill="1" applyBorder="1" applyAlignment="1">
      <alignment horizontal="right" vertical="top" wrapText="1"/>
    </xf>
    <xf numFmtId="0" fontId="30" fillId="0" borderId="0" xfId="7" applyFont="1"/>
    <xf numFmtId="0" fontId="27" fillId="0" borderId="5" xfId="9" quotePrefix="1" applyFont="1" applyBorder="1" applyAlignment="1">
      <alignment horizontal="left" vertical="top"/>
    </xf>
    <xf numFmtId="0" fontId="20" fillId="0" borderId="5" xfId="9" quotePrefix="1" applyFont="1" applyBorder="1" applyAlignment="1">
      <alignment horizontal="left" vertical="top"/>
    </xf>
    <xf numFmtId="164" fontId="20" fillId="0" borderId="0" xfId="1" applyNumberFormat="1" applyFont="1" applyFill="1" applyBorder="1" applyAlignment="1">
      <alignment vertical="top"/>
    </xf>
    <xf numFmtId="164" fontId="22" fillId="0" borderId="0" xfId="1" applyNumberFormat="1" applyFont="1" applyFill="1" applyBorder="1" applyAlignment="1">
      <alignment vertical="top"/>
    </xf>
    <xf numFmtId="164" fontId="20" fillId="0" borderId="0" xfId="8" applyNumberFormat="1" applyFont="1" applyFill="1" applyBorder="1" applyAlignment="1">
      <alignment vertical="top"/>
    </xf>
    <xf numFmtId="164" fontId="22" fillId="0" borderId="0" xfId="1" applyNumberFormat="1" applyFont="1" applyBorder="1" applyAlignment="1">
      <alignment vertical="top"/>
    </xf>
    <xf numFmtId="0" fontId="1" fillId="0" borderId="0" xfId="7" applyFont="1"/>
    <xf numFmtId="0" fontId="31" fillId="0" borderId="0" xfId="7" applyFont="1" applyAlignment="1">
      <alignment horizontal="left"/>
    </xf>
    <xf numFmtId="0" fontId="9" fillId="6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4" fillId="0" borderId="0" xfId="7" applyBorder="1"/>
    <xf numFmtId="0" fontId="4" fillId="0" borderId="8" xfId="7" applyBorder="1"/>
    <xf numFmtId="164" fontId="21" fillId="0" borderId="10" xfId="1" applyNumberFormat="1" applyFont="1" applyBorder="1"/>
    <xf numFmtId="164" fontId="20" fillId="0" borderId="0" xfId="1" applyNumberFormat="1" applyFont="1" applyBorder="1"/>
    <xf numFmtId="164" fontId="20" fillId="0" borderId="8" xfId="1" applyNumberFormat="1" applyFont="1" applyBorder="1"/>
    <xf numFmtId="0" fontId="20" fillId="0" borderId="5" xfId="0" applyFont="1" applyBorder="1" applyAlignment="1">
      <alignment horizontal="left" indent="1"/>
    </xf>
    <xf numFmtId="0" fontId="20" fillId="0" borderId="7" xfId="0" applyFont="1" applyBorder="1" applyAlignment="1">
      <alignment horizontal="left" indent="1"/>
    </xf>
    <xf numFmtId="0" fontId="15" fillId="0" borderId="0" xfId="6"/>
    <xf numFmtId="0" fontId="21" fillId="18" borderId="0" xfId="7" applyFont="1" applyFill="1" applyAlignment="1">
      <alignment horizontal="left" vertical="top"/>
    </xf>
    <xf numFmtId="0" fontId="21" fillId="18" borderId="0" xfId="7" applyFont="1" applyFill="1" applyAlignment="1">
      <alignment vertical="top" wrapText="1"/>
    </xf>
    <xf numFmtId="164" fontId="21" fillId="18" borderId="0" xfId="8" applyNumberFormat="1" applyFont="1" applyFill="1" applyBorder="1" applyAlignment="1">
      <alignment vertical="top"/>
    </xf>
    <xf numFmtId="0" fontId="20" fillId="0" borderId="0" xfId="7" applyFont="1" applyFill="1" applyAlignment="1">
      <alignment horizontal="left" vertical="top"/>
    </xf>
    <xf numFmtId="0" fontId="20" fillId="0" borderId="0" xfId="0" applyFont="1" applyFill="1" applyAlignment="1">
      <alignment vertical="top" wrapText="1"/>
    </xf>
    <xf numFmtId="0" fontId="22" fillId="0" borderId="0" xfId="0" applyFont="1" applyAlignment="1">
      <alignment horizontal="left" indent="1"/>
    </xf>
    <xf numFmtId="0" fontId="22" fillId="0" borderId="0" xfId="0" applyFont="1" applyFill="1" applyAlignment="1">
      <alignment horizontal="left" vertical="top" indent="1"/>
    </xf>
    <xf numFmtId="0" fontId="22" fillId="0" borderId="0" xfId="7" applyFont="1" applyFill="1" applyAlignment="1">
      <alignment horizontal="left" vertical="top" indent="1"/>
    </xf>
    <xf numFmtId="0" fontId="22" fillId="0" borderId="0" xfId="0" applyFont="1" applyFill="1" applyAlignment="1">
      <alignment horizontal="left" vertical="top" wrapText="1" indent="1"/>
    </xf>
    <xf numFmtId="0" fontId="20" fillId="0" borderId="0" xfId="0" applyFont="1" applyAlignment="1">
      <alignment horizontal="left" indent="2"/>
    </xf>
    <xf numFmtId="164" fontId="20" fillId="0" borderId="0" xfId="1" applyNumberFormat="1" applyFont="1"/>
    <xf numFmtId="164" fontId="21" fillId="18" borderId="0" xfId="1" applyNumberFormat="1" applyFont="1" applyFill="1" applyBorder="1" applyAlignment="1">
      <alignment vertical="top"/>
    </xf>
    <xf numFmtId="164" fontId="22" fillId="0" borderId="0" xfId="1" applyNumberFormat="1" applyFont="1" applyFill="1" applyAlignment="1">
      <alignment horizontal="left" vertical="top" indent="1"/>
    </xf>
    <xf numFmtId="164" fontId="20" fillId="0" borderId="0" xfId="1" applyNumberFormat="1" applyFont="1" applyFill="1" applyAlignment="1">
      <alignment horizontal="left" vertical="top"/>
    </xf>
  </cellXfs>
  <cellStyles count="10">
    <cellStyle name="Bad" xfId="2" builtinId="27"/>
    <cellStyle name="Comma" xfId="1" builtinId="3"/>
    <cellStyle name="Comma 2" xfId="8" xr:uid="{9C6D7F9D-AD02-2B43-80FE-26E4E95160E6}"/>
    <cellStyle name="Comma 2 2" xfId="5" xr:uid="{00000000-0005-0000-0000-000002000000}"/>
    <cellStyle name="Hyperlink" xfId="6" builtinId="8"/>
    <cellStyle name="Normal" xfId="0" builtinId="0"/>
    <cellStyle name="Normal 12" xfId="4" xr:uid="{00000000-0005-0000-0000-000005000000}"/>
    <cellStyle name="Normal 2" xfId="7" xr:uid="{19B75F40-AB9E-564E-8F17-B272332B6AA0}"/>
    <cellStyle name="Normal 2 2" xfId="9" xr:uid="{341A2A4B-9F57-E64A-B6C1-031C82DEBD96}"/>
    <cellStyle name="Normal 2 2 5" xfId="3" xr:uid="{00000000-0005-0000-0000-000006000000}"/>
  </cellStyles>
  <dxfs count="31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left" vertical="top" textRotation="0" wrapText="0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2" tint="-9.9978637043366805E-2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B0FE541B" TargetMode="External"/><Relationship Id="rId1" Type="http://schemas.openxmlformats.org/officeDocument/2006/relationships/externalLinkPath" Target="file:///\\B0FE541B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B0FE541B" TargetMode="External"/><Relationship Id="rId1" Type="http://schemas.openxmlformats.org/officeDocument/2006/relationships/externalLinkPath" Target="file:///\\B0FE541B\DATABASE_ADF%20&amp;%20OCR%20Operations_WPBF%202015-2017(GS)_11Jul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f2\OneDrive%20-%20Asian%20Development%20Bank\2024\OP%20indicator%20list.xlsx" TargetMode="External"/><Relationship Id="rId1" Type="http://schemas.openxmlformats.org/officeDocument/2006/relationships/externalLinkPath" Target="file:///C:\Users\vf2\OneDrive%20-%20Asian%20Development%20Bank\2024\OP%20indicator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2012</v>
          </cell>
        </row>
        <row r="16">
          <cell r="A16" t="str">
            <v>all</v>
          </cell>
        </row>
        <row r="17">
          <cell r="A17" t="str">
            <v>AFG</v>
          </cell>
        </row>
        <row r="18">
          <cell r="A18" t="str">
            <v>ARM</v>
          </cell>
        </row>
        <row r="19">
          <cell r="A19" t="str">
            <v>AZE</v>
          </cell>
        </row>
        <row r="20">
          <cell r="A20" t="str">
            <v>GEO</v>
          </cell>
        </row>
        <row r="21">
          <cell r="A21" t="str">
            <v>KAZ</v>
          </cell>
        </row>
        <row r="22">
          <cell r="A22" t="str">
            <v>KGZ</v>
          </cell>
        </row>
        <row r="23">
          <cell r="A23" t="str">
            <v>PAK</v>
          </cell>
        </row>
        <row r="24">
          <cell r="A24" t="str">
            <v>TAJ</v>
          </cell>
        </row>
        <row r="25">
          <cell r="A25" t="str">
            <v>TKM</v>
          </cell>
        </row>
        <row r="26">
          <cell r="A26" t="str">
            <v>UZB</v>
          </cell>
        </row>
        <row r="27">
          <cell r="A27" t="str">
            <v>BAN</v>
          </cell>
        </row>
        <row r="28">
          <cell r="A28" t="str">
            <v>BHU</v>
          </cell>
        </row>
        <row r="29">
          <cell r="A29" t="str">
            <v>IND</v>
          </cell>
        </row>
        <row r="30">
          <cell r="A30" t="str">
            <v>MLD</v>
          </cell>
        </row>
        <row r="31">
          <cell r="A31" t="str">
            <v>NEP</v>
          </cell>
        </row>
        <row r="32">
          <cell r="A32" t="str">
            <v>SRI</v>
          </cell>
        </row>
        <row r="33">
          <cell r="A33" t="str">
            <v>PRC</v>
          </cell>
        </row>
        <row r="34">
          <cell r="A34" t="str">
            <v>MON</v>
          </cell>
        </row>
        <row r="35">
          <cell r="A35" t="str">
            <v>COO</v>
          </cell>
        </row>
        <row r="36">
          <cell r="A36" t="str">
            <v>FIJ</v>
          </cell>
        </row>
        <row r="37">
          <cell r="A37" t="str">
            <v>KIR</v>
          </cell>
        </row>
        <row r="38">
          <cell r="A38" t="str">
            <v>RMI</v>
          </cell>
        </row>
        <row r="39">
          <cell r="A39" t="str">
            <v>FSM</v>
          </cell>
        </row>
        <row r="40">
          <cell r="A40" t="str">
            <v>NAU</v>
          </cell>
        </row>
        <row r="41">
          <cell r="A41" t="str">
            <v>PAL</v>
          </cell>
        </row>
        <row r="42">
          <cell r="A42" t="str">
            <v>PNG</v>
          </cell>
        </row>
        <row r="43">
          <cell r="A43" t="str">
            <v>SAM</v>
          </cell>
        </row>
        <row r="44">
          <cell r="A44" t="str">
            <v>SOL</v>
          </cell>
        </row>
        <row r="45">
          <cell r="A45" t="str">
            <v>TIM</v>
          </cell>
        </row>
        <row r="46">
          <cell r="A46" t="str">
            <v>TON</v>
          </cell>
        </row>
        <row r="47">
          <cell r="A47" t="str">
            <v>TUV</v>
          </cell>
        </row>
        <row r="48">
          <cell r="A48" t="str">
            <v>VAN</v>
          </cell>
        </row>
        <row r="49">
          <cell r="A49" t="str">
            <v>CAM</v>
          </cell>
        </row>
        <row r="50">
          <cell r="A50" t="str">
            <v>INO</v>
          </cell>
        </row>
        <row r="51">
          <cell r="A51" t="str">
            <v>LAO</v>
          </cell>
        </row>
        <row r="52">
          <cell r="A52" t="str">
            <v>MAL</v>
          </cell>
        </row>
        <row r="53">
          <cell r="A53" t="str">
            <v>PHI</v>
          </cell>
        </row>
        <row r="54">
          <cell r="A54" t="str">
            <v>THA</v>
          </cell>
        </row>
        <row r="55">
          <cell r="A55" t="str">
            <v>VIE</v>
          </cell>
        </row>
        <row r="56">
          <cell r="A56" t="str">
            <v>REG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A OP indicators List_23Aug2020"/>
    </sheetNames>
    <sheetDataSet>
      <sheetData sheetId="0">
        <row r="4">
          <cell r="F4" t="str">
            <v>Indicator#</v>
          </cell>
          <cell r="G4" t="str">
            <v>RFI or TI</v>
          </cell>
          <cell r="H4" t="str">
            <v>Indicator Name</v>
          </cell>
        </row>
        <row r="5">
          <cell r="F5">
            <v>1.1000000000000001</v>
          </cell>
          <cell r="G5" t="str">
            <v>RFI</v>
          </cell>
          <cell r="H5" t="str">
            <v>People benefiting from improved health services, education services, or social protection (number)</v>
          </cell>
        </row>
        <row r="6">
          <cell r="F6">
            <v>1.2</v>
          </cell>
          <cell r="G6" t="str">
            <v>RFI</v>
          </cell>
          <cell r="H6" t="str">
            <v>Jobs generated (number)</v>
          </cell>
        </row>
        <row r="7">
          <cell r="F7">
            <v>1.3</v>
          </cell>
          <cell r="G7" t="str">
            <v>RFI</v>
          </cell>
          <cell r="H7" t="str">
            <v>Poor and vulnerable people with improved standards of living (number)</v>
          </cell>
        </row>
        <row r="8">
          <cell r="F8" t="str">
            <v>1.1.1</v>
          </cell>
          <cell r="G8" t="str">
            <v>TI</v>
          </cell>
          <cell r="H8" t="str">
            <v>People enrolled in improved education and/or training (number) </v>
          </cell>
        </row>
        <row r="9">
          <cell r="F9" t="str">
            <v>1.1.2</v>
          </cell>
          <cell r="G9" t="str">
            <v>TI</v>
          </cell>
          <cell r="H9" t="str">
            <v>Health services established or improved (number) </v>
          </cell>
        </row>
        <row r="10">
          <cell r="F10" t="str">
            <v>1.1.3</v>
          </cell>
          <cell r="G10" t="str">
            <v>TI</v>
          </cell>
          <cell r="H10" t="str">
            <v>Social protection schemes established or improved (number)</v>
          </cell>
        </row>
        <row r="11">
          <cell r="F11" t="str">
            <v>1.2.1</v>
          </cell>
          <cell r="G11" t="str">
            <v>TI</v>
          </cell>
          <cell r="H11" t="str">
            <v>Business development and financial sector measures supported in implementation (number) </v>
          </cell>
        </row>
        <row r="12">
          <cell r="F12" t="str">
            <v>1.2.2</v>
          </cell>
          <cell r="G12" t="str">
            <v>TI</v>
          </cell>
          <cell r="H12" t="str">
            <v>Models for business development and financing established or improved (number)</v>
          </cell>
        </row>
        <row r="13">
          <cell r="F13" t="str">
            <v>1.2.3</v>
          </cell>
          <cell r="G13" t="str">
            <v>TI</v>
          </cell>
          <cell r="H13" t="str">
            <v>Enhanced labor policies or standards implemented (number)</v>
          </cell>
        </row>
        <row r="14">
          <cell r="F14" t="str">
            <v>1.3.1</v>
          </cell>
          <cell r="G14" t="str">
            <v>TI</v>
          </cell>
          <cell r="H14" t="str">
            <v>Infrastructure assets established or improved (number)</v>
          </cell>
        </row>
        <row r="15">
          <cell r="F15" t="str">
            <v>1.3.2</v>
          </cell>
          <cell r="G15" t="str">
            <v>TI</v>
          </cell>
          <cell r="H15" t="str">
            <v>New financial products and services made available to the poor and vulnerable (number) </v>
          </cell>
        </row>
        <row r="16">
          <cell r="F16" t="str">
            <v>1.3.3</v>
          </cell>
          <cell r="G16" t="str">
            <v>TI</v>
          </cell>
          <cell r="H16" t="str">
            <v>Measures for increased inclusiveness supported in implementation (number)</v>
          </cell>
        </row>
        <row r="17">
          <cell r="F17">
            <v>2.1</v>
          </cell>
          <cell r="G17" t="str">
            <v>RFI</v>
          </cell>
          <cell r="H17" t="str">
            <v>Skilled jobs for women generated (number) </v>
          </cell>
        </row>
        <row r="18">
          <cell r="F18">
            <v>2.2000000000000002</v>
          </cell>
          <cell r="G18" t="str">
            <v>RFI</v>
          </cell>
          <cell r="H18" t="str">
            <v>Women and girls completing secondary and tertiary education, and/or other training (number)</v>
          </cell>
        </row>
        <row r="19">
          <cell r="F19">
            <v>2.2999999999999998</v>
          </cell>
          <cell r="G19" t="str">
            <v>RFI</v>
          </cell>
          <cell r="H19" t="str">
            <v>Women represented in decision-making structures and processes (number) </v>
          </cell>
        </row>
        <row r="20">
          <cell r="F20">
            <v>2.4</v>
          </cell>
          <cell r="G20" t="str">
            <v>RFI</v>
          </cell>
          <cell r="H20" t="str">
            <v>Women and girls with increased time savings (number) </v>
          </cell>
        </row>
        <row r="21">
          <cell r="F21">
            <v>2.5</v>
          </cell>
          <cell r="G21" t="str">
            <v>RFI</v>
          </cell>
          <cell r="H21" t="str">
            <v>Women and girls with increased resilience to climate change, disasters, and other external shocks (number) </v>
          </cell>
        </row>
        <row r="22">
          <cell r="F22" t="str">
            <v>2.1.1</v>
          </cell>
          <cell r="G22" t="str">
            <v>TI</v>
          </cell>
          <cell r="H22" t="str">
            <v>Women enrolled in TVET and other job training (number) </v>
          </cell>
        </row>
        <row r="23">
          <cell r="F23" t="str">
            <v>2.1.2</v>
          </cell>
          <cell r="G23" t="str">
            <v>TI</v>
          </cell>
          <cell r="H23" t="str">
            <v>Women opening new accounts (number) </v>
          </cell>
        </row>
        <row r="24">
          <cell r="F24" t="str">
            <v>2.1.3</v>
          </cell>
          <cell r="G24" t="str">
            <v>TI</v>
          </cell>
          <cell r="H24" t="str">
            <v>Women-owned or -led SME loan accounts opened or women-owned or -led SME end borrowers reached (number)</v>
          </cell>
        </row>
        <row r="25">
          <cell r="F25" t="str">
            <v>2.1.4</v>
          </cell>
          <cell r="G25" t="str">
            <v>TI</v>
          </cell>
          <cell r="H25" t="str">
            <v>Women and girls benefiting from new or improved infrastructure (number) </v>
          </cell>
        </row>
        <row r="26">
          <cell r="F26" t="str">
            <v>2.2.1</v>
          </cell>
          <cell r="G26" t="str">
            <v>TI</v>
          </cell>
          <cell r="H26" t="str">
            <v>Women and girls enrolled in STEM or nontraditional TVET (number)</v>
          </cell>
        </row>
        <row r="27">
          <cell r="F27" t="str">
            <v>2.2.2</v>
          </cell>
          <cell r="G27" t="str">
            <v>TI</v>
          </cell>
          <cell r="H27" t="str">
            <v>Health services for women and girls established or improved (number)</v>
          </cell>
        </row>
        <row r="28">
          <cell r="F28" t="str">
            <v>2.2.3</v>
          </cell>
          <cell r="G28" t="str">
            <v>TI</v>
          </cell>
          <cell r="H28" t="str">
            <v>Solutions to prevent or address gender-based violence implemented (number) </v>
          </cell>
        </row>
        <row r="29">
          <cell r="F29" t="str">
            <v>2.3.1</v>
          </cell>
          <cell r="G29" t="str">
            <v>TI</v>
          </cell>
          <cell r="H29" t="str">
            <v>Women with strengthened leadership capacities (number)</v>
          </cell>
        </row>
        <row r="30">
          <cell r="F30" t="str">
            <v>2.3.2</v>
          </cell>
          <cell r="G30" t="str">
            <v>TI</v>
          </cell>
          <cell r="H30" t="str">
            <v>Measures on gender equality supported in implementation (number)</v>
          </cell>
        </row>
        <row r="31">
          <cell r="F31" t="str">
            <v>2.4.1</v>
          </cell>
          <cell r="G31" t="str">
            <v>TI</v>
          </cell>
          <cell r="H31" t="str">
            <v>Time-saving or gender-responsive infrastructure assets and/or services established or improved (number)</v>
          </cell>
        </row>
        <row r="32">
          <cell r="F32" t="str">
            <v>2.4.2</v>
          </cell>
          <cell r="G32" t="str">
            <v>TI</v>
          </cell>
          <cell r="H32" t="str">
            <v>Child and elderly care services established or improved (number)</v>
          </cell>
        </row>
        <row r="33">
          <cell r="F33" t="str">
            <v>2.5.1</v>
          </cell>
          <cell r="G33" t="str">
            <v>TI</v>
          </cell>
          <cell r="H33" t="str">
            <v>Community-based initiatives to build resilience of women and girls to external shocks implemented (number)</v>
          </cell>
        </row>
        <row r="34">
          <cell r="F34" t="str">
            <v>2.5.2</v>
          </cell>
          <cell r="G34" t="str">
            <v>TI</v>
          </cell>
          <cell r="H34" t="str">
            <v>Climate- and disaster-resilient infrastructure assets and/or services for women and girls established or improved (number)</v>
          </cell>
        </row>
        <row r="35">
          <cell r="F35" t="str">
            <v>2.5.3</v>
          </cell>
          <cell r="G35" t="str">
            <v>TI</v>
          </cell>
          <cell r="H35" t="str">
            <v>Savings and insurance schemes for women implemented or established (number)</v>
          </cell>
        </row>
        <row r="36">
          <cell r="F36" t="str">
            <v>2.5.4</v>
          </cell>
          <cell r="G36" t="str">
            <v>TI</v>
          </cell>
          <cell r="H36" t="str">
            <v>Dedicated crisis-responding social assistance schemes for women and girls implemented or established (number) </v>
          </cell>
        </row>
        <row r="37">
          <cell r="F37">
            <v>3.1</v>
          </cell>
          <cell r="G37" t="str">
            <v>RFI</v>
          </cell>
          <cell r="H37" t="str">
            <v>Total annual greenhouse gas emissions reduction (tCO2e/year) </v>
          </cell>
        </row>
        <row r="38">
          <cell r="F38">
            <v>3.2</v>
          </cell>
          <cell r="G38" t="str">
            <v>RFI</v>
          </cell>
          <cell r="H38" t="str">
            <v>People with strengthened climate and disaster resilience (number)</v>
          </cell>
        </row>
        <row r="39">
          <cell r="F39">
            <v>3.3</v>
          </cell>
          <cell r="G39" t="str">
            <v>RFI</v>
          </cell>
          <cell r="H39" t="str">
            <v>People benefiting from strengthened environmental sustainability (number)</v>
          </cell>
        </row>
        <row r="40">
          <cell r="F40" t="str">
            <v>3.1.1</v>
          </cell>
          <cell r="G40" t="str">
            <v>TI</v>
          </cell>
          <cell r="H40" t="str">
            <v>Additional climate finance mobilized ($) </v>
          </cell>
        </row>
        <row r="41">
          <cell r="F41" t="str">
            <v>3.1.2</v>
          </cell>
          <cell r="G41" t="str">
            <v>TI</v>
          </cell>
          <cell r="H41" t="str">
            <v>People with increased capacity in implementing mitigation and low-carbon development actions (number)</v>
          </cell>
        </row>
        <row r="42">
          <cell r="F42" t="str">
            <v>3.1.3</v>
          </cell>
          <cell r="G42" t="str">
            <v>TI</v>
          </cell>
          <cell r="H42" t="str">
            <v>Low-carbon infrastructure assets established or improved (number)</v>
          </cell>
        </row>
        <row r="43">
          <cell r="F43" t="str">
            <v>3.1.4</v>
          </cell>
          <cell r="G43" t="str">
            <v>TI</v>
          </cell>
          <cell r="H43" t="str">
            <v>Installed renewable energy capacity (megawatts)</v>
          </cell>
        </row>
        <row r="44">
          <cell r="F44" t="str">
            <v>3.1.5</v>
          </cell>
          <cell r="G44" t="str">
            <v>TI</v>
          </cell>
          <cell r="H44" t="str">
            <v>Low-carbon solutions promoted and implemented (number) </v>
          </cell>
        </row>
        <row r="45">
          <cell r="F45" t="str">
            <v>3.2.1</v>
          </cell>
          <cell r="G45" t="str">
            <v>TI</v>
          </cell>
          <cell r="H45" t="str">
            <v>Area with reduced flood risk (hectares) </v>
          </cell>
        </row>
        <row r="46">
          <cell r="F46" t="str">
            <v>3.2.2</v>
          </cell>
          <cell r="G46" t="str">
            <v>TI</v>
          </cell>
          <cell r="H46" t="str">
            <v>Gender-inclusive climate and disaster resilience capacity development initiatives implemented (number) </v>
          </cell>
        </row>
        <row r="47">
          <cell r="F47" t="str">
            <v>3.2.3</v>
          </cell>
          <cell r="G47" t="str">
            <v>TI</v>
          </cell>
          <cell r="H47" t="str">
            <v>Financial preparedness instruments provided (number) </v>
          </cell>
        </row>
        <row r="48">
          <cell r="F48" t="str">
            <v>3.2.4</v>
          </cell>
          <cell r="G48" t="str">
            <v>TI</v>
          </cell>
          <cell r="H48" t="str">
            <v>National and subnational disaster risk reduction and/or management plans supported in implementation (number) </v>
          </cell>
        </row>
        <row r="49">
          <cell r="F49" t="str">
            <v>3.2.5</v>
          </cell>
          <cell r="G49" t="str">
            <v>TI</v>
          </cell>
          <cell r="H49" t="str">
            <v>New and existing infrastructure assets made climate and disaster resilient (number)</v>
          </cell>
        </row>
        <row r="50">
          <cell r="F50" t="str">
            <v>3.3.1</v>
          </cell>
          <cell r="G50" t="str">
            <v>TI</v>
          </cell>
          <cell r="H50" t="str">
            <v xml:space="preserve">Pollution control enhancing infrastructure assets established or improved (number) </v>
          </cell>
        </row>
        <row r="51">
          <cell r="F51" t="str">
            <v>3.3.2</v>
          </cell>
          <cell r="G51" t="str">
            <v>TI</v>
          </cell>
          <cell r="H51" t="str">
            <v>Solutions to enhance pollution control and resource efficiency implemented (number) </v>
          </cell>
        </row>
        <row r="52">
          <cell r="F52" t="str">
            <v>3.3.3</v>
          </cell>
          <cell r="G52" t="str">
            <v>TI</v>
          </cell>
          <cell r="H52" t="str">
            <v>Terrestrial, coastal, and marine areas conserved, restored, and/or enhanced (hectares)</v>
          </cell>
        </row>
        <row r="53">
          <cell r="F53" t="str">
            <v>3.3.4</v>
          </cell>
          <cell r="G53" t="str">
            <v>TI</v>
          </cell>
          <cell r="H53" t="str">
            <v>Solutions to conserve, restore, and/or enhance terrestrial, coastal, and marine areas implemented (number) </v>
          </cell>
        </row>
        <row r="54">
          <cell r="F54" t="str">
            <v>3.3.5</v>
          </cell>
          <cell r="G54" t="str">
            <v>TI</v>
          </cell>
          <cell r="H54" t="str">
            <v>Sustainable water–food–energy security nexus solutions implemented (number) </v>
          </cell>
        </row>
        <row r="55">
          <cell r="F55">
            <v>4.0999999999999996</v>
          </cell>
          <cell r="G55" t="str">
            <v>RFI</v>
          </cell>
          <cell r="H55" t="str">
            <v>People benefiting from improved services in urban areas (number)</v>
          </cell>
        </row>
        <row r="56">
          <cell r="F56">
            <v>4.2</v>
          </cell>
          <cell r="G56" t="str">
            <v>RFI</v>
          </cell>
          <cell r="H56" t="str">
            <v>Entities with improved urban planning and financial sustainability (number)</v>
          </cell>
        </row>
        <row r="57">
          <cell r="F57">
            <v>4.3</v>
          </cell>
          <cell r="G57" t="str">
            <v>RFI</v>
          </cell>
          <cell r="H57" t="str">
            <v>Zones with improved urban environment, climate resilience, and disaster risk management (number) </v>
          </cell>
        </row>
        <row r="58">
          <cell r="F58" t="str">
            <v>4.1.1</v>
          </cell>
          <cell r="G58" t="str">
            <v>TI</v>
          </cell>
          <cell r="H58" t="str">
            <v>Service providers with improved performance (number)</v>
          </cell>
        </row>
        <row r="59">
          <cell r="F59" t="str">
            <v>4.1.2</v>
          </cell>
          <cell r="G59" t="str">
            <v>TI</v>
          </cell>
          <cell r="H59" t="str">
            <v>Urban infrastructure assets established or improved (number)</v>
          </cell>
        </row>
        <row r="60">
          <cell r="F60" t="str">
            <v>4.2.1</v>
          </cell>
          <cell r="G60" t="str">
            <v>TI</v>
          </cell>
          <cell r="H60" t="str">
            <v>Measures to improve regulatory, legal, and institutional environment for better planning supported in implementation (number)</v>
          </cell>
        </row>
        <row r="61">
          <cell r="F61" t="str">
            <v>4.2.2</v>
          </cell>
          <cell r="G61" t="str">
            <v>TI</v>
          </cell>
          <cell r="H61" t="str">
            <v>Measures to improve financial sustainability supported in implementation (number) </v>
          </cell>
        </row>
        <row r="62">
          <cell r="F62" t="str">
            <v>4.3.1</v>
          </cell>
          <cell r="G62" t="str">
            <v>TI</v>
          </cell>
          <cell r="H62" t="str">
            <v>Solutions to enhance urban environment implemented (number)</v>
          </cell>
        </row>
        <row r="63">
          <cell r="F63" t="str">
            <v>4.3.2</v>
          </cell>
          <cell r="G63" t="str">
            <v>TI</v>
          </cell>
          <cell r="H63" t="str">
            <v>Urban climate and disaster resilience capacity development initiatives implemented (number)</v>
          </cell>
        </row>
        <row r="64">
          <cell r="F64">
            <v>5.0999999999999996</v>
          </cell>
          <cell r="G64" t="str">
            <v>RFI</v>
          </cell>
          <cell r="H64" t="str">
            <v>People benefiting from increased rural investment (number)</v>
          </cell>
        </row>
        <row r="65">
          <cell r="F65">
            <v>5.2</v>
          </cell>
          <cell r="G65" t="str">
            <v>RFI</v>
          </cell>
          <cell r="H65" t="str">
            <v>Farmers with improved market access (number)</v>
          </cell>
        </row>
        <row r="66">
          <cell r="F66">
            <v>5.3</v>
          </cell>
          <cell r="G66" t="str">
            <v>RFI</v>
          </cell>
          <cell r="H66" t="str">
            <v>Land with higher productivity (hectares)</v>
          </cell>
        </row>
        <row r="67">
          <cell r="F67" t="str">
            <v>5.1.1</v>
          </cell>
          <cell r="G67" t="str">
            <v>TI</v>
          </cell>
          <cell r="H67" t="str">
            <v>Rural infrastructure assets established or improved (number)</v>
          </cell>
        </row>
        <row r="68">
          <cell r="F68" t="str">
            <v>5.1.2</v>
          </cell>
          <cell r="G68" t="str">
            <v>TI</v>
          </cell>
          <cell r="H68" t="str">
            <v>Companies providing new or improved nonagricultural goods and services (number)</v>
          </cell>
        </row>
        <row r="69">
          <cell r="F69" t="str">
            <v>5.1.3</v>
          </cell>
          <cell r="G69" t="str">
            <v>TI</v>
          </cell>
          <cell r="H69" t="str">
            <v>Health care, education, and financial services established or improved (number)</v>
          </cell>
        </row>
        <row r="70">
          <cell r="F70" t="str">
            <v>5.1.4</v>
          </cell>
          <cell r="G70" t="str">
            <v>TI</v>
          </cell>
          <cell r="H70" t="str">
            <v>Rural economic hubs supported (number)</v>
          </cell>
        </row>
        <row r="71">
          <cell r="F71" t="str">
            <v>5.2.1</v>
          </cell>
          <cell r="G71" t="str">
            <v>TI</v>
          </cell>
          <cell r="H71" t="str">
            <v>Wholesale markets established or improved (number)</v>
          </cell>
        </row>
        <row r="72">
          <cell r="F72" t="str">
            <v>5.2.2</v>
          </cell>
          <cell r="G72" t="str">
            <v>TI</v>
          </cell>
          <cell r="H72" t="str">
            <v>Storages, agri-logistics, and modern retail assets established or improved (number)</v>
          </cell>
        </row>
        <row r="73">
          <cell r="F73" t="str">
            <v>5.2.3</v>
          </cell>
          <cell r="G73" t="str">
            <v>TI</v>
          </cell>
          <cell r="H73" t="str">
            <v>Agribusinesses integrating farmers in efficient value chains (number)</v>
          </cell>
        </row>
        <row r="74">
          <cell r="F74" t="str">
            <v>5.2.4</v>
          </cell>
          <cell r="G74" t="str">
            <v>TI</v>
          </cell>
          <cell r="H74" t="str">
            <v xml:space="preserve"> Food safety and traceability standards improved (number)</v>
          </cell>
        </row>
        <row r="75">
          <cell r="F75" t="str">
            <v>5.3.1</v>
          </cell>
          <cell r="G75" t="str">
            <v>TI</v>
          </cell>
          <cell r="H75" t="str">
            <v>Land improved through climate-resilient irrigation infrastructure and water delivery services (hectares) </v>
          </cell>
        </row>
        <row r="76">
          <cell r="F76" t="str">
            <v>5.3.2</v>
          </cell>
          <cell r="G76" t="str">
            <v>TI</v>
          </cell>
          <cell r="H76" t="str">
            <v>Farmers using quality farm inputs and sustainable mechanization (number)</v>
          </cell>
        </row>
        <row r="77">
          <cell r="F77" t="str">
            <v>5.3.3</v>
          </cell>
          <cell r="G77" t="str">
            <v>TI</v>
          </cell>
          <cell r="H77" t="str">
            <v>Commercial farming land supported (hectares)</v>
          </cell>
        </row>
        <row r="78">
          <cell r="F78" t="str">
            <v>5.3.4</v>
          </cell>
          <cell r="G78" t="str">
            <v>TI</v>
          </cell>
          <cell r="H78" t="str">
            <v>Modern knowledge-intensive corporate farming models introduced (number)</v>
          </cell>
        </row>
        <row r="79">
          <cell r="F79">
            <v>6.1</v>
          </cell>
          <cell r="G79" t="str">
            <v>RFI</v>
          </cell>
          <cell r="H79" t="str">
            <v>Entities with improved management functions and financial stability (number) </v>
          </cell>
        </row>
        <row r="80">
          <cell r="F80">
            <v>6.2</v>
          </cell>
          <cell r="G80" t="str">
            <v>RFI</v>
          </cell>
          <cell r="H80" t="str">
            <v>Entities with improved service delivery (number) </v>
          </cell>
        </row>
        <row r="81">
          <cell r="F81" t="str">
            <v>6.1.1</v>
          </cell>
          <cell r="G81" t="str">
            <v>TI</v>
          </cell>
          <cell r="H81" t="str">
            <v>Government officials with increased capacity to design, implement, monitor, and evaluate relevant measures (number)</v>
          </cell>
        </row>
        <row r="82">
          <cell r="F82" t="str">
            <v>6.1.2</v>
          </cell>
          <cell r="G82" t="str">
            <v>TI</v>
          </cell>
          <cell r="H82" t="str">
            <v>Measures supported in implementation to improve capacity of public organizations to promote the private sector and finance sector (number)</v>
          </cell>
        </row>
        <row r="83">
          <cell r="F83" t="str">
            <v>6.1.3</v>
          </cell>
          <cell r="G83" t="str">
            <v>TI</v>
          </cell>
          <cell r="H83" t="str">
            <v>Measures supported in implementation that promote resilience and responsiveness to economic shocks in a timely manner (number) </v>
          </cell>
        </row>
        <row r="84">
          <cell r="F84" t="str">
            <v>6.1.4</v>
          </cell>
          <cell r="G84" t="str">
            <v>TI</v>
          </cell>
          <cell r="H84" t="str">
            <v>Transparency and accountability measures in procurement and financial management supported in implementation (number) </v>
          </cell>
        </row>
        <row r="85">
          <cell r="F85" t="str">
            <v>6.2.1</v>
          </cell>
          <cell r="G85" t="str">
            <v>TI</v>
          </cell>
          <cell r="H85" t="str">
            <v>Service delivery standards adopted and/or supported in implementation by government and/or private entities (number)</v>
          </cell>
        </row>
        <row r="86">
          <cell r="F86" t="str">
            <v>6.2.2</v>
          </cell>
          <cell r="G86" t="str">
            <v>TI</v>
          </cell>
          <cell r="H86" t="str">
            <v>Measures supported in implementation to strengthen subnational entities' ability to better manage their public finances (number)</v>
          </cell>
        </row>
        <row r="87">
          <cell r="F87" t="str">
            <v>6.2.3</v>
          </cell>
          <cell r="G87" t="str">
            <v>TI</v>
          </cell>
          <cell r="H87" t="str">
            <v>Measures to strengthen SOE governance supported in implementation (number)</v>
          </cell>
        </row>
        <row r="88">
          <cell r="F88" t="str">
            <v>6.2.4</v>
          </cell>
          <cell r="G88" t="str">
            <v>TI</v>
          </cell>
          <cell r="H88" t="str">
            <v>Citizen engagement mechanisms adopted (number)</v>
          </cell>
        </row>
        <row r="89">
          <cell r="F89">
            <v>7.1</v>
          </cell>
          <cell r="G89" t="str">
            <v>RFI</v>
          </cell>
          <cell r="H89" t="str">
            <v>Cargo transported and energy transmitted across borders ($) </v>
          </cell>
        </row>
        <row r="90">
          <cell r="F90">
            <v>7.2</v>
          </cell>
          <cell r="G90" t="str">
            <v>RFI</v>
          </cell>
          <cell r="H90" t="str">
            <v>Trade and investment facilitated ($) </v>
          </cell>
        </row>
        <row r="91">
          <cell r="F91">
            <v>7.3</v>
          </cell>
          <cell r="G91" t="str">
            <v>RFI</v>
          </cell>
          <cell r="H91" t="str">
            <v>Regional public goods initiatives successfully reducing cross-border environmental or health risks, or providing regional access to education services (number) </v>
          </cell>
        </row>
        <row r="92">
          <cell r="F92" t="str">
            <v>7.1.1</v>
          </cell>
          <cell r="G92" t="str">
            <v>TI</v>
          </cell>
          <cell r="H92" t="str">
            <v>Transport and ICT connectivity assets established or improved (number)</v>
          </cell>
        </row>
        <row r="93">
          <cell r="F93" t="str">
            <v>7.1.2</v>
          </cell>
          <cell r="G93" t="str">
            <v>TI</v>
          </cell>
          <cell r="H93" t="str">
            <v>Measures to improve the efficiency and/or productivity of cross-border connectivity supported in implementation (number) </v>
          </cell>
        </row>
        <row r="94">
          <cell r="F94" t="str">
            <v>7.1.3</v>
          </cell>
          <cell r="G94" t="str">
            <v>TI</v>
          </cell>
          <cell r="H94" t="str">
            <v>Clean energy capacity for power trade installed or improved (megawatt equivalent)</v>
          </cell>
        </row>
        <row r="95">
          <cell r="F95" t="str">
            <v>7.1.4</v>
          </cell>
          <cell r="G95" t="str">
            <v>TI</v>
          </cell>
          <cell r="H95" t="str">
            <v>Regional or subregional mechanisms created or operationalized to enhance coordination and cooperation among DMCs in energy, transport, or ICT connectivity (number)</v>
          </cell>
        </row>
        <row r="96">
          <cell r="F96" t="str">
            <v>7.2.1</v>
          </cell>
          <cell r="G96" t="str">
            <v>TI</v>
          </cell>
          <cell r="H96" t="str">
            <v>Measures to improve execution of provisions in existing or new trade or investment agreements supported in implementation (number)</v>
          </cell>
        </row>
        <row r="97">
          <cell r="F97" t="str">
            <v>7.2.2</v>
          </cell>
          <cell r="G97" t="str">
            <v>TI</v>
          </cell>
          <cell r="H97" t="str">
            <v xml:space="preserve">Measures to develop existing and/or new cross-border economic corridors supported in implementation (number)  </v>
          </cell>
        </row>
        <row r="98">
          <cell r="F98" t="str">
            <v>7.2.3</v>
          </cell>
          <cell r="G98" t="str">
            <v>TI</v>
          </cell>
          <cell r="H98" t="str">
            <v>Measures to improve regional financial cooperation supported in implementation (number)</v>
          </cell>
        </row>
        <row r="99">
          <cell r="F99" t="str">
            <v>7.2.4</v>
          </cell>
          <cell r="G99" t="str">
            <v>TI</v>
          </cell>
          <cell r="H99" t="str">
            <v>Regional or subregional mechanisms created or operationalized to enhance coordination and cooperation among DMCs in trade, finance, or multisector economic corridors (number)</v>
          </cell>
        </row>
        <row r="100">
          <cell r="F100" t="str">
            <v>7.3.1</v>
          </cell>
          <cell r="G100" t="str">
            <v>TI</v>
          </cell>
          <cell r="H100" t="str">
            <v>Measures to improve shared capacity of DMCs to mitigate or adapt to climate change supported in implementation (number)</v>
          </cell>
        </row>
        <row r="101">
          <cell r="F101" t="str">
            <v>7.3.2</v>
          </cell>
          <cell r="G101" t="str">
            <v>TI</v>
          </cell>
          <cell r="H101" t="str">
            <v>Measures to expand cross-border environmental protection and sustainable management of shared natural resources supported in implementation (number)</v>
          </cell>
        </row>
        <row r="102">
          <cell r="F102" t="str">
            <v>7.3.3</v>
          </cell>
          <cell r="G102" t="str">
            <v>TI</v>
          </cell>
          <cell r="H102" t="str">
            <v>Measures to improve regional public health and education services supported in implementation (number)</v>
          </cell>
        </row>
        <row r="103">
          <cell r="F103" t="str">
            <v>7.3.4</v>
          </cell>
          <cell r="G103" t="str">
            <v>TI</v>
          </cell>
          <cell r="H103" t="str">
            <v>Regional or subregional mechanisms created or operationalized to enhance coordination and cooperation among DMCs on regional public goods (number)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C4DE6C-2921-6E42-91D2-E1D1A6816D54}" name="Table13678910111213" displayName="Table13678910111213" ref="A6:D26" totalsRowShown="0" headerRowDxfId="30" tableBorderDxfId="29">
  <tableColumns count="4">
    <tableColumn id="1" xr3:uid="{E5748887-96F9-7540-8849-E7282C28B7C9}" name="Indicator no." dataDxfId="28"/>
    <tableColumn id="5" xr3:uid="{A19D7AA1-F982-EF4A-B5EF-887647157A49}" name="Type" dataDxfId="27"/>
    <tableColumn id="2" xr3:uid="{CA2F91E4-578B-2B4D-965F-E3111503CCAC}" name="Indicator Name" dataDxfId="26"/>
    <tableColumn id="4" xr3:uid="{E7C0E9C4-80C1-184E-B5BA-C3C292C365DD}" name="Achieved Result" dataDxfId="25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C9AB2B-C869-C34B-AE7C-62DE324634D1}" name="Table136789101112133" displayName="Table136789101112133" ref="A6:D24" totalsRowShown="0" headerRowDxfId="24" tableBorderDxfId="23">
  <tableColumns count="4">
    <tableColumn id="1" xr3:uid="{DEAA67CD-52AF-DE42-86AE-B25857087DA4}" name="Indicator no." dataDxfId="22"/>
    <tableColumn id="5" xr3:uid="{29FD473A-5454-A141-AC71-1E64805B341B}" name="Type" dataDxfId="21"/>
    <tableColumn id="2" xr3:uid="{2901285A-C952-1641-9F7C-C276F4683BBB}" name="Indicator Name" dataDxfId="20"/>
    <tableColumn id="4" xr3:uid="{DF1EF763-F6A7-AB46-A543-F1F63CD3B2B4}" name="Achieved Result" dataDxfId="19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3EFA1D6-1F9B-6B42-88EB-95210BBB2C88}" name="Table1367891011121334" displayName="Table1367891011121334" ref="A6:D34" totalsRowShown="0" headerRowDxfId="18" tableBorderDxfId="17">
  <tableColumns count="4">
    <tableColumn id="1" xr3:uid="{D14F72CC-B307-8B4E-ACF3-70FE29CED3E1}" name="Indicator no." dataDxfId="16"/>
    <tableColumn id="5" xr3:uid="{12699B4A-BD9A-4B48-8DCE-EBA917FA24B3}" name="Type" dataDxfId="15"/>
    <tableColumn id="2" xr3:uid="{135377A4-A67B-714F-8670-D315451AADDC}" name="Indicator Name" dataDxfId="14"/>
    <tableColumn id="4" xr3:uid="{D5F57BA5-9170-BB45-A0DF-E27D86075A38}" name="Achieved Result" dataDxfId="13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F330033-8F9D-3340-ADF6-96BDF58C906C}" name="Table13678910111213345" displayName="Table13678910111213345" ref="A6:D61" totalsRowShown="0" headerRowDxfId="12" tableBorderDxfId="11">
  <tableColumns count="4">
    <tableColumn id="1" xr3:uid="{CCB38124-4644-F245-A845-67E53C547FB8}" name="Indicator no." dataDxfId="10"/>
    <tableColumn id="5" xr3:uid="{C754FFFD-7749-1D4C-A559-F4C4E82E2BC7}" name="Type" dataDxfId="9"/>
    <tableColumn id="2" xr3:uid="{F818C53D-DBA3-C647-8F29-3B6D478E67E6}" name="Indicator Name" dataDxfId="8"/>
    <tableColumn id="4" xr3:uid="{025A6467-D82C-2840-9737-965A883FBF77}" name="Achieved Result" dataDxfId="7" dataCellStyle="Comma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15F956-DB0A-49A1-9A4C-FB9E34D60A10}" name="Table136789101112133456" displayName="Table136789101112133456" ref="A5:D64" totalsRowShown="0" headerRowDxfId="6" dataDxfId="2" tableBorderDxfId="5">
  <autoFilter ref="A5:D64" xr:uid="{6B15F956-DB0A-49A1-9A4C-FB9E34D60A10}"/>
  <tableColumns count="4">
    <tableColumn id="1" xr3:uid="{B64C86F9-07D6-4A81-AFFE-EDFCF9515287}" name="Indicator no." dataDxfId="4"/>
    <tableColumn id="5" xr3:uid="{42486615-84B7-40DA-83BC-B1EE9309873B}" name="Type" dataDxfId="1">
      <calculatedColumnFormula>VLOOKUP(Table136789101112133456[[#This Row],[Indicator no.]],'[16]2A OP indicators List_23Aug2020'!$F:$H,2,FALSE)</calculatedColumnFormula>
    </tableColumn>
    <tableColumn id="2" xr3:uid="{C3C86428-5198-4171-99FE-810CC28DBF6B}" name="Indicator Name" dataDxfId="0">
      <calculatedColumnFormula>VLOOKUP(Table136789101112133456[[#This Row],[Indicator no.]],'[16]2A OP indicators List_23Aug2020'!$F:$H,3,FALSE)</calculatedColumnFormula>
    </tableColumn>
    <tableColumn id="4" xr3:uid="{8AAE9C1F-B948-4264-80DF-A25D9F5E26EE}" name="Achieved Result" dataDxfId="3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hyperlink" Target="https://www.adb.org/sites/default/files/institutional-document/963271/2023-development-effectiveness-review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65"/>
  <sheetViews>
    <sheetView zoomScale="95" zoomScaleNormal="95" workbookViewId="0">
      <selection activeCell="A6" sqref="A6"/>
    </sheetView>
  </sheetViews>
  <sheetFormatPr defaultColWidth="8.8984375" defaultRowHeight="13.8" x14ac:dyDescent="0.25"/>
  <cols>
    <col min="3" max="3" width="42.09765625" customWidth="1"/>
    <col min="10" max="10" width="18.3984375" customWidth="1"/>
    <col min="11" max="12" width="0" hidden="1" customWidth="1"/>
    <col min="13" max="19" width="11.59765625" customWidth="1"/>
    <col min="20" max="21" width="11.59765625" hidden="1" customWidth="1"/>
    <col min="22" max="23" width="11.59765625" customWidth="1"/>
    <col min="24" max="24" width="14.59765625" customWidth="1"/>
    <col min="25" max="32" width="11.59765625" customWidth="1"/>
    <col min="33" max="75" width="12.59765625" customWidth="1"/>
    <col min="76" max="77" width="14.5" customWidth="1"/>
  </cols>
  <sheetData>
    <row r="1" spans="1:77" ht="17.399999999999999" x14ac:dyDescent="0.3">
      <c r="A1" s="97" t="s">
        <v>0</v>
      </c>
    </row>
    <row r="2" spans="1:77" ht="15.6" x14ac:dyDescent="0.3">
      <c r="A2" s="95" t="s">
        <v>1</v>
      </c>
      <c r="B2" s="3"/>
      <c r="C2" s="5"/>
      <c r="D2" s="96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6" x14ac:dyDescent="0.3">
      <c r="A3" s="95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x14ac:dyDescent="0.25">
      <c r="A4" s="94" t="s">
        <v>3</v>
      </c>
      <c r="B4" s="90"/>
      <c r="C4" s="93"/>
      <c r="D4" s="88"/>
      <c r="E4" s="92"/>
      <c r="F4" s="88"/>
      <c r="G4" s="91"/>
      <c r="H4" s="91"/>
      <c r="I4" s="91"/>
      <c r="J4" s="91"/>
      <c r="K4" s="89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9"/>
      <c r="AC4" s="91"/>
      <c r="AD4" s="90"/>
      <c r="AE4" s="90"/>
      <c r="AF4" s="89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</row>
    <row r="5" spans="1:77" x14ac:dyDescent="0.25">
      <c r="B5" s="83"/>
      <c r="C5" s="87"/>
      <c r="D5" s="85"/>
      <c r="E5" s="85"/>
      <c r="F5" s="85"/>
      <c r="G5" s="84"/>
      <c r="H5" s="84"/>
      <c r="I5" s="84"/>
      <c r="J5" s="84"/>
      <c r="K5" s="86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4"/>
      <c r="AD5" s="83"/>
      <c r="AE5" s="83"/>
      <c r="AF5" s="82"/>
      <c r="AG5" s="174" t="s">
        <v>4</v>
      </c>
      <c r="AH5" s="174"/>
      <c r="AI5" s="174"/>
      <c r="AJ5" s="174"/>
      <c r="AK5" s="174"/>
      <c r="AL5" s="174"/>
      <c r="AM5" s="174"/>
      <c r="AN5" s="174"/>
      <c r="AO5" s="174"/>
      <c r="AP5" s="174"/>
      <c r="AQ5" s="175" t="s">
        <v>5</v>
      </c>
      <c r="AR5" s="175"/>
      <c r="AS5" s="175"/>
      <c r="AT5" s="175"/>
      <c r="AU5" s="175"/>
      <c r="AV5" s="175"/>
      <c r="AW5" s="175"/>
      <c r="AX5" s="175"/>
      <c r="AY5" s="175"/>
      <c r="AZ5" s="175"/>
      <c r="BA5" s="176" t="s">
        <v>6</v>
      </c>
      <c r="BB5" s="176"/>
      <c r="BC5" s="176"/>
      <c r="BD5" s="176"/>
      <c r="BE5" s="176"/>
      <c r="BF5" s="176"/>
      <c r="BG5" s="176"/>
      <c r="BH5" s="176"/>
      <c r="BI5" s="177" t="s">
        <v>7</v>
      </c>
      <c r="BJ5" s="177"/>
      <c r="BK5" s="177"/>
      <c r="BL5" s="177"/>
      <c r="BM5" s="178" t="s">
        <v>8</v>
      </c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3" t="s">
        <v>9</v>
      </c>
      <c r="BY5" s="173"/>
    </row>
    <row r="6" spans="1:77" ht="92.25" customHeight="1" x14ac:dyDescent="0.25">
      <c r="A6" s="80" t="s">
        <v>10</v>
      </c>
      <c r="B6" s="81" t="s">
        <v>11</v>
      </c>
      <c r="C6" s="80" t="s">
        <v>12</v>
      </c>
      <c r="D6" s="80" t="s">
        <v>13</v>
      </c>
      <c r="E6" s="80" t="s">
        <v>14</v>
      </c>
      <c r="F6" s="80" t="s">
        <v>15</v>
      </c>
      <c r="G6" s="80" t="s">
        <v>16</v>
      </c>
      <c r="H6" s="80" t="s">
        <v>17</v>
      </c>
      <c r="I6" s="80" t="s">
        <v>18</v>
      </c>
      <c r="J6" s="80" t="s">
        <v>19</v>
      </c>
      <c r="K6" s="79" t="s">
        <v>20</v>
      </c>
      <c r="L6" s="79" t="s">
        <v>21</v>
      </c>
      <c r="M6" s="79" t="s">
        <v>22</v>
      </c>
      <c r="N6" s="79" t="s">
        <v>23</v>
      </c>
      <c r="O6" s="79" t="s">
        <v>24</v>
      </c>
      <c r="P6" s="79" t="s">
        <v>25</v>
      </c>
      <c r="Q6" s="79" t="s">
        <v>26</v>
      </c>
      <c r="R6" s="79" t="s">
        <v>27</v>
      </c>
      <c r="S6" s="79" t="s">
        <v>28</v>
      </c>
      <c r="T6" s="78" t="s">
        <v>29</v>
      </c>
      <c r="U6" s="78" t="s">
        <v>30</v>
      </c>
      <c r="V6" s="78" t="s">
        <v>31</v>
      </c>
      <c r="W6" s="78" t="s">
        <v>32</v>
      </c>
      <c r="X6" s="78" t="s">
        <v>33</v>
      </c>
      <c r="Y6" s="78" t="s">
        <v>34</v>
      </c>
      <c r="Z6" s="78" t="s">
        <v>35</v>
      </c>
      <c r="AA6" s="78" t="s">
        <v>36</v>
      </c>
      <c r="AB6" s="78" t="s">
        <v>37</v>
      </c>
      <c r="AC6" s="78" t="s">
        <v>38</v>
      </c>
      <c r="AD6" s="78" t="s">
        <v>39</v>
      </c>
      <c r="AE6" s="78" t="s">
        <v>40</v>
      </c>
      <c r="AF6" s="77" t="s">
        <v>41</v>
      </c>
      <c r="AG6" s="76" t="s">
        <v>42</v>
      </c>
      <c r="AH6" s="76" t="s">
        <v>43</v>
      </c>
      <c r="AI6" s="76" t="s">
        <v>44</v>
      </c>
      <c r="AJ6" s="76" t="s">
        <v>45</v>
      </c>
      <c r="AK6" s="76" t="s">
        <v>46</v>
      </c>
      <c r="AL6" s="76" t="s">
        <v>47</v>
      </c>
      <c r="AM6" s="76" t="s">
        <v>48</v>
      </c>
      <c r="AN6" s="76" t="s">
        <v>49</v>
      </c>
      <c r="AO6" s="76" t="s">
        <v>50</v>
      </c>
      <c r="AP6" s="76" t="s">
        <v>51</v>
      </c>
      <c r="AQ6" s="75" t="s">
        <v>52</v>
      </c>
      <c r="AR6" s="75" t="s">
        <v>53</v>
      </c>
      <c r="AS6" s="75" t="s">
        <v>54</v>
      </c>
      <c r="AT6" s="75" t="s">
        <v>55</v>
      </c>
      <c r="AU6" s="75" t="s">
        <v>56</v>
      </c>
      <c r="AV6" s="75" t="s">
        <v>57</v>
      </c>
      <c r="AW6" s="75" t="s">
        <v>58</v>
      </c>
      <c r="AX6" s="75" t="s">
        <v>59</v>
      </c>
      <c r="AY6" s="75" t="s">
        <v>60</v>
      </c>
      <c r="AZ6" s="75" t="s">
        <v>61</v>
      </c>
      <c r="BA6" s="74" t="s">
        <v>62</v>
      </c>
      <c r="BB6" s="74" t="s">
        <v>63</v>
      </c>
      <c r="BC6" s="74" t="s">
        <v>64</v>
      </c>
      <c r="BD6" s="74" t="s">
        <v>65</v>
      </c>
      <c r="BE6" s="74" t="s">
        <v>66</v>
      </c>
      <c r="BF6" s="74" t="s">
        <v>67</v>
      </c>
      <c r="BG6" s="74" t="s">
        <v>68</v>
      </c>
      <c r="BH6" s="74" t="s">
        <v>69</v>
      </c>
      <c r="BI6" s="73" t="s">
        <v>70</v>
      </c>
      <c r="BJ6" s="73" t="s">
        <v>71</v>
      </c>
      <c r="BK6" s="73" t="s">
        <v>72</v>
      </c>
      <c r="BL6" s="73" t="s">
        <v>73</v>
      </c>
      <c r="BM6" s="72" t="s">
        <v>74</v>
      </c>
      <c r="BN6" s="72" t="s">
        <v>75</v>
      </c>
      <c r="BO6" s="72" t="s">
        <v>76</v>
      </c>
      <c r="BP6" s="72" t="s">
        <v>77</v>
      </c>
      <c r="BQ6" s="72" t="s">
        <v>78</v>
      </c>
      <c r="BR6" s="72" t="s">
        <v>79</v>
      </c>
      <c r="BS6" s="72" t="s">
        <v>80</v>
      </c>
      <c r="BT6" s="72" t="s">
        <v>81</v>
      </c>
      <c r="BU6" s="72" t="s">
        <v>82</v>
      </c>
      <c r="BV6" s="72" t="s">
        <v>83</v>
      </c>
      <c r="BW6" s="72" t="s">
        <v>84</v>
      </c>
      <c r="BX6" s="71" t="s">
        <v>85</v>
      </c>
      <c r="BY6" s="71" t="s">
        <v>86</v>
      </c>
    </row>
    <row r="7" spans="1:77" x14ac:dyDescent="0.25">
      <c r="A7" s="23">
        <v>2010</v>
      </c>
      <c r="B7" s="23">
        <v>2221</v>
      </c>
      <c r="C7" s="23" t="s">
        <v>87</v>
      </c>
      <c r="D7" s="23">
        <v>39597</v>
      </c>
      <c r="E7" s="23" t="s">
        <v>88</v>
      </c>
      <c r="F7" s="23" t="s">
        <v>89</v>
      </c>
      <c r="G7" s="14" t="s">
        <v>90</v>
      </c>
      <c r="H7" s="29">
        <v>38705</v>
      </c>
      <c r="I7" s="29">
        <v>40036</v>
      </c>
      <c r="J7" s="14" t="s">
        <v>91</v>
      </c>
      <c r="K7" s="70"/>
      <c r="L7" s="50"/>
      <c r="M7" s="50">
        <v>50</v>
      </c>
      <c r="N7" s="50">
        <v>0</v>
      </c>
      <c r="O7" s="50">
        <v>50</v>
      </c>
      <c r="P7" s="50">
        <v>0</v>
      </c>
      <c r="Q7" s="50">
        <v>5.97</v>
      </c>
      <c r="R7" s="50">
        <v>4.8499999999999996</v>
      </c>
      <c r="S7" s="50">
        <v>60.82</v>
      </c>
      <c r="T7" s="50"/>
      <c r="U7" s="50"/>
      <c r="V7" s="50">
        <v>51.1</v>
      </c>
      <c r="W7" s="50">
        <v>0</v>
      </c>
      <c r="X7" s="50">
        <v>51.1</v>
      </c>
      <c r="Y7" s="50">
        <v>0</v>
      </c>
      <c r="Z7" s="50">
        <v>6.34</v>
      </c>
      <c r="AA7" s="50">
        <v>4.93</v>
      </c>
      <c r="AB7" s="50">
        <v>62.37</v>
      </c>
      <c r="AC7" s="34" t="s">
        <v>92</v>
      </c>
      <c r="AD7" s="33"/>
      <c r="AE7" s="33"/>
      <c r="AF7" s="46" t="s">
        <v>93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45">
        <v>0</v>
      </c>
      <c r="AP7" s="45">
        <v>0</v>
      </c>
      <c r="AQ7" s="45">
        <v>0</v>
      </c>
      <c r="AR7" s="45">
        <v>0</v>
      </c>
      <c r="AS7" s="45">
        <v>3849</v>
      </c>
      <c r="AT7" s="45">
        <v>176</v>
      </c>
      <c r="AU7" s="45">
        <v>3673</v>
      </c>
      <c r="AV7" s="45">
        <v>3849</v>
      </c>
      <c r="AW7" s="45">
        <v>0</v>
      </c>
      <c r="AX7" s="45">
        <v>0</v>
      </c>
      <c r="AY7" s="45">
        <v>0</v>
      </c>
      <c r="AZ7" s="45">
        <v>0</v>
      </c>
      <c r="BA7" s="45">
        <v>423200</v>
      </c>
      <c r="BB7" s="45">
        <v>423200</v>
      </c>
      <c r="BC7" s="45">
        <v>0</v>
      </c>
      <c r="BD7" s="45">
        <v>15870</v>
      </c>
      <c r="BE7" s="45">
        <v>0</v>
      </c>
      <c r="BF7" s="45">
        <v>656.87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  <c r="BN7" s="45">
        <v>0</v>
      </c>
      <c r="BO7" s="45">
        <v>0</v>
      </c>
      <c r="BP7" s="45">
        <v>0</v>
      </c>
      <c r="BQ7" s="45">
        <v>0</v>
      </c>
      <c r="BR7" s="45">
        <v>0</v>
      </c>
      <c r="BS7" s="45">
        <v>0</v>
      </c>
      <c r="BT7" s="45">
        <v>0</v>
      </c>
      <c r="BU7" s="45">
        <v>0</v>
      </c>
      <c r="BV7" s="45">
        <v>0</v>
      </c>
      <c r="BW7" s="45">
        <v>0</v>
      </c>
      <c r="BX7" s="45">
        <v>0</v>
      </c>
      <c r="BY7" s="45">
        <v>0</v>
      </c>
    </row>
    <row r="8" spans="1:77" x14ac:dyDescent="0.25">
      <c r="A8" s="23">
        <v>2010</v>
      </c>
      <c r="B8" s="23">
        <v>2126</v>
      </c>
      <c r="C8" s="23" t="s">
        <v>94</v>
      </c>
      <c r="D8" s="23" t="s">
        <v>95</v>
      </c>
      <c r="E8" s="23" t="s">
        <v>88</v>
      </c>
      <c r="F8" s="23" t="s">
        <v>96</v>
      </c>
      <c r="G8" s="14" t="s">
        <v>90</v>
      </c>
      <c r="H8" s="29">
        <v>38334</v>
      </c>
      <c r="I8" s="29">
        <v>39444</v>
      </c>
      <c r="J8" s="14" t="s">
        <v>97</v>
      </c>
      <c r="K8" s="70"/>
      <c r="L8" s="50"/>
      <c r="M8" s="50">
        <v>0</v>
      </c>
      <c r="N8" s="50">
        <v>200</v>
      </c>
      <c r="O8" s="50">
        <v>200</v>
      </c>
      <c r="P8" s="50">
        <v>0</v>
      </c>
      <c r="Q8" s="50">
        <v>0</v>
      </c>
      <c r="R8" s="50">
        <v>0</v>
      </c>
      <c r="S8" s="50">
        <v>200</v>
      </c>
      <c r="T8" s="50"/>
      <c r="U8" s="50"/>
      <c r="V8" s="50">
        <v>0</v>
      </c>
      <c r="W8" s="50">
        <v>100</v>
      </c>
      <c r="X8" s="50">
        <v>100</v>
      </c>
      <c r="Y8" s="50">
        <v>0</v>
      </c>
      <c r="Z8" s="50">
        <v>0</v>
      </c>
      <c r="AA8" s="50">
        <v>0</v>
      </c>
      <c r="AB8" s="50">
        <v>100</v>
      </c>
      <c r="AC8" s="34" t="s">
        <v>92</v>
      </c>
      <c r="AD8" s="33"/>
      <c r="AE8" s="33"/>
      <c r="AF8" s="46" t="s">
        <v>92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</row>
    <row r="9" spans="1:77" x14ac:dyDescent="0.25">
      <c r="A9" s="23">
        <v>2010</v>
      </c>
      <c r="B9" s="23">
        <v>1770</v>
      </c>
      <c r="C9" s="23" t="s">
        <v>98</v>
      </c>
      <c r="D9" s="23">
        <v>31153</v>
      </c>
      <c r="E9" s="23" t="s">
        <v>88</v>
      </c>
      <c r="F9" s="23" t="s">
        <v>89</v>
      </c>
      <c r="G9" s="14" t="s">
        <v>90</v>
      </c>
      <c r="H9" s="29">
        <v>36856</v>
      </c>
      <c r="I9" s="29">
        <v>40018</v>
      </c>
      <c r="J9" s="14" t="s">
        <v>91</v>
      </c>
      <c r="K9" s="70"/>
      <c r="L9" s="50"/>
      <c r="M9" s="50">
        <v>50</v>
      </c>
      <c r="N9" s="50">
        <v>0</v>
      </c>
      <c r="O9" s="50">
        <v>50</v>
      </c>
      <c r="P9" s="50">
        <v>0</v>
      </c>
      <c r="Q9" s="50">
        <v>17.899999999999999</v>
      </c>
      <c r="R9" s="50">
        <v>2.2999999999999998</v>
      </c>
      <c r="S9" s="50">
        <v>70.2</v>
      </c>
      <c r="T9" s="50"/>
      <c r="U9" s="50"/>
      <c r="V9" s="50">
        <v>45.478000000000002</v>
      </c>
      <c r="W9" s="50">
        <v>0</v>
      </c>
      <c r="X9" s="50">
        <v>45.478000000000002</v>
      </c>
      <c r="Y9" s="50">
        <v>0</v>
      </c>
      <c r="Z9" s="50">
        <v>18.669</v>
      </c>
      <c r="AA9" s="50">
        <v>2.0990000000000002</v>
      </c>
      <c r="AB9" s="50">
        <v>66.246000000000009</v>
      </c>
      <c r="AC9" s="34" t="s">
        <v>92</v>
      </c>
      <c r="AD9" s="33"/>
      <c r="AE9" s="33"/>
      <c r="AF9" s="46" t="s">
        <v>92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45">
        <v>0</v>
      </c>
      <c r="AP9" s="45">
        <v>0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0</v>
      </c>
      <c r="AW9" s="45">
        <v>0</v>
      </c>
      <c r="AX9" s="45">
        <v>0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0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</row>
    <row r="10" spans="1:77" x14ac:dyDescent="0.25">
      <c r="A10" s="23">
        <v>2010</v>
      </c>
      <c r="B10" s="23">
        <v>1810</v>
      </c>
      <c r="C10" s="23" t="s">
        <v>99</v>
      </c>
      <c r="D10" s="23">
        <v>34007</v>
      </c>
      <c r="E10" s="23" t="s">
        <v>88</v>
      </c>
      <c r="F10" s="23" t="s">
        <v>89</v>
      </c>
      <c r="G10" s="14" t="s">
        <v>90</v>
      </c>
      <c r="H10" s="29">
        <v>36874</v>
      </c>
      <c r="I10" s="29">
        <v>39994</v>
      </c>
      <c r="J10" s="14" t="s">
        <v>91</v>
      </c>
      <c r="K10" s="70"/>
      <c r="L10" s="50"/>
      <c r="M10" s="50">
        <v>65</v>
      </c>
      <c r="N10" s="50">
        <v>0</v>
      </c>
      <c r="O10" s="50">
        <v>65</v>
      </c>
      <c r="P10" s="50">
        <v>0</v>
      </c>
      <c r="Q10" s="50">
        <v>22.036000000000001</v>
      </c>
      <c r="R10" s="50">
        <v>0</v>
      </c>
      <c r="S10" s="50">
        <v>87.036000000000001</v>
      </c>
      <c r="T10" s="50"/>
      <c r="U10" s="50"/>
      <c r="V10" s="50">
        <v>59.311</v>
      </c>
      <c r="W10" s="50">
        <v>0</v>
      </c>
      <c r="X10" s="50">
        <v>59.311</v>
      </c>
      <c r="Y10" s="50">
        <v>0</v>
      </c>
      <c r="Z10" s="50">
        <v>32.26</v>
      </c>
      <c r="AA10" s="50">
        <v>0</v>
      </c>
      <c r="AB10" s="50">
        <v>91.570999999999998</v>
      </c>
      <c r="AC10" s="34" t="s">
        <v>92</v>
      </c>
      <c r="AD10" s="33"/>
      <c r="AE10" s="33"/>
      <c r="AF10" s="46" t="s">
        <v>92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45">
        <v>0</v>
      </c>
      <c r="AP10" s="45">
        <v>0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0</v>
      </c>
      <c r="AW10" s="45">
        <v>0</v>
      </c>
      <c r="AX10" s="45">
        <v>0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</row>
    <row r="11" spans="1:77" x14ac:dyDescent="0.25">
      <c r="A11" s="23">
        <v>2011</v>
      </c>
      <c r="B11" s="23">
        <v>2127</v>
      </c>
      <c r="C11" s="23" t="s">
        <v>94</v>
      </c>
      <c r="D11" s="23" t="s">
        <v>100</v>
      </c>
      <c r="E11" s="23" t="s">
        <v>88</v>
      </c>
      <c r="F11" s="23" t="s">
        <v>96</v>
      </c>
      <c r="G11" s="22" t="s">
        <v>90</v>
      </c>
      <c r="H11" s="67">
        <v>38334</v>
      </c>
      <c r="I11" s="67">
        <v>40543</v>
      </c>
      <c r="J11" s="22" t="s">
        <v>91</v>
      </c>
      <c r="K11" s="60"/>
      <c r="L11" s="50"/>
      <c r="M11" s="50">
        <v>25.001000000000001</v>
      </c>
      <c r="N11" s="50">
        <v>0</v>
      </c>
      <c r="O11" s="50">
        <v>25.001000000000001</v>
      </c>
      <c r="P11" s="50">
        <v>5.0010000000000003</v>
      </c>
      <c r="Q11" s="50">
        <v>12.728999999999999</v>
      </c>
      <c r="R11" s="50">
        <v>0</v>
      </c>
      <c r="S11" s="50">
        <v>42.731000000000002</v>
      </c>
      <c r="T11" s="50"/>
      <c r="U11" s="50"/>
      <c r="V11" s="50">
        <v>21.768999999999998</v>
      </c>
      <c r="W11" s="50">
        <v>0</v>
      </c>
      <c r="X11" s="50">
        <v>21.768999999999998</v>
      </c>
      <c r="Y11" s="50">
        <v>4.4450000000000003</v>
      </c>
      <c r="Z11" s="50">
        <v>4.96</v>
      </c>
      <c r="AA11" s="50">
        <v>0</v>
      </c>
      <c r="AB11" s="50">
        <v>31.173999999999999</v>
      </c>
      <c r="AC11" s="34" t="s">
        <v>93</v>
      </c>
      <c r="AD11" s="33" t="s">
        <v>101</v>
      </c>
      <c r="AE11" s="33" t="s">
        <v>102</v>
      </c>
      <c r="AF11" s="46" t="s">
        <v>92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11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</row>
    <row r="12" spans="1:77" x14ac:dyDescent="0.25">
      <c r="A12" s="23">
        <v>2011</v>
      </c>
      <c r="B12" s="23">
        <v>2184</v>
      </c>
      <c r="C12" s="23" t="s">
        <v>103</v>
      </c>
      <c r="D12" s="23">
        <v>34159</v>
      </c>
      <c r="E12" s="23" t="s">
        <v>88</v>
      </c>
      <c r="F12" s="23" t="s">
        <v>89</v>
      </c>
      <c r="G12" s="22" t="s">
        <v>90</v>
      </c>
      <c r="H12" s="67">
        <v>38624</v>
      </c>
      <c r="I12" s="67">
        <v>40652</v>
      </c>
      <c r="J12" s="22" t="s">
        <v>97</v>
      </c>
      <c r="K12" s="60"/>
      <c r="L12" s="50"/>
      <c r="M12" s="50">
        <v>0</v>
      </c>
      <c r="N12" s="50">
        <v>151</v>
      </c>
      <c r="O12" s="50">
        <v>151</v>
      </c>
      <c r="P12" s="50">
        <v>0</v>
      </c>
      <c r="Q12" s="50">
        <v>64.8</v>
      </c>
      <c r="R12" s="50">
        <v>0</v>
      </c>
      <c r="S12" s="50">
        <v>215.8</v>
      </c>
      <c r="T12" s="50"/>
      <c r="U12" s="50"/>
      <c r="V12" s="50">
        <v>0</v>
      </c>
      <c r="W12" s="50">
        <v>143.05000000000001</v>
      </c>
      <c r="X12" s="50">
        <v>143.05000000000001</v>
      </c>
      <c r="Y12" s="50">
        <v>0</v>
      </c>
      <c r="Z12" s="50">
        <v>131.06</v>
      </c>
      <c r="AA12" s="50">
        <v>0</v>
      </c>
      <c r="AB12" s="50">
        <v>274.11</v>
      </c>
      <c r="AC12" s="34" t="s">
        <v>92</v>
      </c>
      <c r="AD12" s="33"/>
      <c r="AE12" s="33"/>
      <c r="AF12" s="46" t="s">
        <v>93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45">
        <v>0</v>
      </c>
      <c r="AP12" s="45">
        <v>0</v>
      </c>
      <c r="AQ12" s="45">
        <v>4674202</v>
      </c>
      <c r="AR12" s="45">
        <v>0</v>
      </c>
      <c r="AS12" s="45">
        <v>1145.08</v>
      </c>
      <c r="AT12" s="45">
        <v>1145.08</v>
      </c>
      <c r="AU12" s="45">
        <v>0</v>
      </c>
      <c r="AV12" s="45">
        <v>753.46263999999996</v>
      </c>
      <c r="AW12" s="45">
        <v>391.61735999999996</v>
      </c>
      <c r="AX12" s="45">
        <v>0</v>
      </c>
      <c r="AY12" s="45">
        <v>0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</row>
    <row r="13" spans="1:77" x14ac:dyDescent="0.25">
      <c r="A13" s="23">
        <v>2011</v>
      </c>
      <c r="B13" s="23">
        <v>2563</v>
      </c>
      <c r="C13" s="23" t="s">
        <v>104</v>
      </c>
      <c r="D13" s="23">
        <v>43317</v>
      </c>
      <c r="E13" s="23" t="s">
        <v>88</v>
      </c>
      <c r="F13" s="23" t="s">
        <v>105</v>
      </c>
      <c r="G13" s="22" t="s">
        <v>90</v>
      </c>
      <c r="H13" s="67">
        <v>40093</v>
      </c>
      <c r="I13" s="67">
        <v>40268</v>
      </c>
      <c r="J13" s="22" t="s">
        <v>97</v>
      </c>
      <c r="K13" s="60"/>
      <c r="L13" s="50"/>
      <c r="M13" s="50">
        <v>0</v>
      </c>
      <c r="N13" s="50">
        <v>500</v>
      </c>
      <c r="O13" s="50">
        <v>500</v>
      </c>
      <c r="P13" s="50">
        <v>0</v>
      </c>
      <c r="Q13" s="50">
        <v>0</v>
      </c>
      <c r="R13" s="50">
        <v>0</v>
      </c>
      <c r="S13" s="50">
        <v>500</v>
      </c>
      <c r="T13" s="50"/>
      <c r="U13" s="50"/>
      <c r="V13" s="50">
        <v>0</v>
      </c>
      <c r="W13" s="50">
        <v>500</v>
      </c>
      <c r="X13" s="50">
        <v>500</v>
      </c>
      <c r="Y13" s="50">
        <v>0</v>
      </c>
      <c r="Z13" s="50">
        <v>0</v>
      </c>
      <c r="AA13" s="50">
        <v>0</v>
      </c>
      <c r="AB13" s="50">
        <v>500</v>
      </c>
      <c r="AC13" s="34" t="s">
        <v>92</v>
      </c>
      <c r="AD13" s="33"/>
      <c r="AE13" s="33"/>
      <c r="AF13" s="46" t="s">
        <v>92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69">
        <v>0</v>
      </c>
      <c r="BB13" s="45">
        <v>0</v>
      </c>
      <c r="BC13" s="69">
        <v>0</v>
      </c>
      <c r="BD13" s="11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</row>
    <row r="14" spans="1:77" x14ac:dyDescent="0.25">
      <c r="A14" s="23">
        <v>2011</v>
      </c>
      <c r="B14" s="23" t="s">
        <v>106</v>
      </c>
      <c r="C14" s="23" t="s">
        <v>107</v>
      </c>
      <c r="D14" s="23">
        <v>39127</v>
      </c>
      <c r="E14" s="23" t="s">
        <v>88</v>
      </c>
      <c r="F14" s="23" t="s">
        <v>89</v>
      </c>
      <c r="G14" s="22" t="s">
        <v>90</v>
      </c>
      <c r="H14" s="67">
        <v>38449</v>
      </c>
      <c r="I14" s="67">
        <v>40542</v>
      </c>
      <c r="J14" s="22" t="s">
        <v>108</v>
      </c>
      <c r="K14" s="60"/>
      <c r="L14" s="50"/>
      <c r="M14" s="50">
        <v>0</v>
      </c>
      <c r="N14" s="50">
        <v>0</v>
      </c>
      <c r="O14" s="50">
        <v>0</v>
      </c>
      <c r="P14" s="50">
        <v>0</v>
      </c>
      <c r="Q14" s="50">
        <v>28</v>
      </c>
      <c r="R14" s="50">
        <v>290</v>
      </c>
      <c r="S14" s="50">
        <v>318</v>
      </c>
      <c r="T14" s="50"/>
      <c r="U14" s="50"/>
      <c r="V14" s="50">
        <v>0</v>
      </c>
      <c r="W14" s="50">
        <v>0</v>
      </c>
      <c r="X14" s="50">
        <v>0</v>
      </c>
      <c r="Y14" s="50">
        <v>3.49</v>
      </c>
      <c r="Z14" s="50">
        <v>32.880000000000003</v>
      </c>
      <c r="AA14" s="50">
        <v>290.83999999999997</v>
      </c>
      <c r="AB14" s="50">
        <v>327.20999999999998</v>
      </c>
      <c r="AC14" s="34" t="s">
        <v>93</v>
      </c>
      <c r="AD14" s="33" t="s">
        <v>101</v>
      </c>
      <c r="AE14" s="33" t="s">
        <v>102</v>
      </c>
      <c r="AF14" s="46" t="s">
        <v>93</v>
      </c>
      <c r="AG14" s="13">
        <v>0</v>
      </c>
      <c r="AH14" s="13">
        <v>0</v>
      </c>
      <c r="AI14" s="13">
        <v>0</v>
      </c>
      <c r="AJ14" s="13">
        <v>1294</v>
      </c>
      <c r="AK14" s="13">
        <v>851.452</v>
      </c>
      <c r="AL14" s="13">
        <v>442.548</v>
      </c>
      <c r="AM14" s="13">
        <v>0</v>
      </c>
      <c r="AN14" s="13">
        <v>0</v>
      </c>
      <c r="AO14" s="45">
        <v>31</v>
      </c>
      <c r="AP14" s="45">
        <v>0</v>
      </c>
      <c r="AQ14" s="45">
        <v>0</v>
      </c>
      <c r="AR14" s="45">
        <v>0</v>
      </c>
      <c r="AS14" s="45">
        <v>75</v>
      </c>
      <c r="AT14" s="45">
        <v>72</v>
      </c>
      <c r="AU14" s="45">
        <v>3</v>
      </c>
      <c r="AV14" s="45">
        <v>49.35</v>
      </c>
      <c r="AW14" s="45">
        <v>25.65</v>
      </c>
      <c r="AX14" s="45">
        <v>0</v>
      </c>
      <c r="AY14" s="45">
        <v>0</v>
      </c>
      <c r="AZ14" s="45">
        <v>0</v>
      </c>
      <c r="BA14" s="45">
        <v>31273</v>
      </c>
      <c r="BB14" s="45">
        <v>20577.633999999998</v>
      </c>
      <c r="BC14" s="45">
        <v>10695.366000000002</v>
      </c>
      <c r="BD14" s="45">
        <v>0</v>
      </c>
      <c r="BE14" s="45">
        <v>0</v>
      </c>
      <c r="BF14" s="45">
        <v>0</v>
      </c>
      <c r="BG14" s="45">
        <v>56400</v>
      </c>
      <c r="BH14" s="45">
        <v>0</v>
      </c>
      <c r="BI14" s="45">
        <v>11000</v>
      </c>
      <c r="BJ14" s="45">
        <v>6500</v>
      </c>
      <c r="BK14" s="45">
        <v>4500</v>
      </c>
      <c r="BL14" s="45">
        <v>0</v>
      </c>
      <c r="BM14" s="45">
        <v>0</v>
      </c>
      <c r="BN14" s="45">
        <v>0</v>
      </c>
      <c r="BO14" s="45">
        <v>0</v>
      </c>
      <c r="BP14" s="45">
        <v>0</v>
      </c>
      <c r="BQ14" s="45">
        <v>0</v>
      </c>
      <c r="BR14" s="45">
        <v>0</v>
      </c>
      <c r="BS14" s="45">
        <v>0</v>
      </c>
      <c r="BT14" s="45">
        <v>0</v>
      </c>
      <c r="BU14" s="45">
        <v>0</v>
      </c>
      <c r="BV14" s="45">
        <v>0</v>
      </c>
      <c r="BW14" s="45">
        <v>0</v>
      </c>
      <c r="BX14" s="45">
        <v>0</v>
      </c>
      <c r="BY14" s="45">
        <v>0</v>
      </c>
    </row>
    <row r="15" spans="1:77" x14ac:dyDescent="0.25">
      <c r="A15" s="23">
        <v>2011</v>
      </c>
      <c r="B15" s="23">
        <v>2072</v>
      </c>
      <c r="C15" s="23" t="s">
        <v>109</v>
      </c>
      <c r="D15" s="23">
        <v>35143</v>
      </c>
      <c r="E15" s="23" t="s">
        <v>88</v>
      </c>
      <c r="F15" s="23" t="s">
        <v>89</v>
      </c>
      <c r="G15" s="22" t="s">
        <v>90</v>
      </c>
      <c r="H15" s="67">
        <v>37974</v>
      </c>
      <c r="I15" s="67">
        <v>40694</v>
      </c>
      <c r="J15" s="22" t="s">
        <v>97</v>
      </c>
      <c r="K15" s="60"/>
      <c r="L15" s="50"/>
      <c r="M15" s="50">
        <v>0</v>
      </c>
      <c r="N15" s="50">
        <v>68.599999999999994</v>
      </c>
      <c r="O15" s="50">
        <v>68.599999999999994</v>
      </c>
      <c r="P15" s="50">
        <v>0</v>
      </c>
      <c r="Q15" s="50">
        <v>36.200000000000003</v>
      </c>
      <c r="R15" s="50">
        <v>1.7</v>
      </c>
      <c r="S15" s="50">
        <v>106.5</v>
      </c>
      <c r="T15" s="50"/>
      <c r="U15" s="50"/>
      <c r="V15" s="50">
        <v>0</v>
      </c>
      <c r="W15" s="50">
        <v>47.09</v>
      </c>
      <c r="X15" s="50">
        <v>47.09</v>
      </c>
      <c r="Y15" s="50">
        <v>0</v>
      </c>
      <c r="Z15" s="50">
        <v>31.89</v>
      </c>
      <c r="AA15" s="50">
        <v>3.02</v>
      </c>
      <c r="AB15" s="50">
        <v>82</v>
      </c>
      <c r="AC15" s="34" t="s">
        <v>92</v>
      </c>
      <c r="AD15" s="33"/>
      <c r="AE15" s="33"/>
      <c r="AF15" s="46" t="s">
        <v>93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1600</v>
      </c>
      <c r="AT15" s="45">
        <v>0</v>
      </c>
      <c r="AU15" s="45">
        <v>1600</v>
      </c>
      <c r="AV15" s="45">
        <v>0</v>
      </c>
      <c r="AW15" s="45">
        <v>1600</v>
      </c>
      <c r="AX15" s="45">
        <v>0</v>
      </c>
      <c r="AY15" s="45">
        <v>0</v>
      </c>
      <c r="AZ15" s="45">
        <v>0</v>
      </c>
      <c r="BA15" s="45">
        <v>6500</v>
      </c>
      <c r="BB15" s="45">
        <v>0</v>
      </c>
      <c r="BC15" s="45">
        <v>6500</v>
      </c>
      <c r="BD15" s="45">
        <v>26200</v>
      </c>
      <c r="BE15" s="45">
        <v>0</v>
      </c>
      <c r="BF15" s="45">
        <v>27.751000000000001</v>
      </c>
      <c r="BG15" s="45">
        <v>0</v>
      </c>
      <c r="BH15" s="45">
        <v>0</v>
      </c>
      <c r="BI15" s="45">
        <v>2164</v>
      </c>
      <c r="BJ15" s="45">
        <v>1146.92</v>
      </c>
      <c r="BK15" s="45">
        <v>1017.0799999999999</v>
      </c>
      <c r="BL15" s="45">
        <v>0</v>
      </c>
      <c r="BM15" s="45">
        <v>0</v>
      </c>
      <c r="BN15" s="45">
        <v>0</v>
      </c>
      <c r="BO15" s="45">
        <v>0</v>
      </c>
      <c r="BP15" s="68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</row>
    <row r="16" spans="1:77" x14ac:dyDescent="0.25">
      <c r="A16" s="23">
        <v>2011</v>
      </c>
      <c r="B16" s="23">
        <v>2073</v>
      </c>
      <c r="C16" s="23" t="s">
        <v>109</v>
      </c>
      <c r="D16" s="23">
        <v>35143</v>
      </c>
      <c r="E16" s="23" t="s">
        <v>88</v>
      </c>
      <c r="F16" s="23" t="s">
        <v>89</v>
      </c>
      <c r="G16" s="22" t="s">
        <v>90</v>
      </c>
      <c r="H16" s="67">
        <v>37974</v>
      </c>
      <c r="I16" s="67">
        <v>40694</v>
      </c>
      <c r="J16" s="22" t="s">
        <v>91</v>
      </c>
      <c r="K16" s="60"/>
      <c r="L16" s="50"/>
      <c r="M16" s="50">
        <v>20</v>
      </c>
      <c r="N16" s="50">
        <v>0</v>
      </c>
      <c r="O16" s="50">
        <v>20</v>
      </c>
      <c r="P16" s="50">
        <v>0</v>
      </c>
      <c r="Q16" s="50">
        <v>0</v>
      </c>
      <c r="R16" s="50">
        <v>0</v>
      </c>
      <c r="S16" s="50">
        <v>20</v>
      </c>
      <c r="T16" s="50"/>
      <c r="U16" s="50"/>
      <c r="V16" s="50">
        <v>20.56</v>
      </c>
      <c r="W16" s="50">
        <v>0</v>
      </c>
      <c r="X16" s="50">
        <v>20.56</v>
      </c>
      <c r="Y16" s="50">
        <v>0</v>
      </c>
      <c r="Z16" s="50">
        <v>0</v>
      </c>
      <c r="AA16" s="50">
        <v>0</v>
      </c>
      <c r="AB16" s="50">
        <v>20.56</v>
      </c>
      <c r="AC16" s="34" t="s">
        <v>92</v>
      </c>
      <c r="AD16" s="33"/>
      <c r="AE16" s="33"/>
      <c r="AF16" s="46" t="s">
        <v>92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</row>
    <row r="17" spans="1:77" x14ac:dyDescent="0.25">
      <c r="A17" s="23">
        <v>2011</v>
      </c>
      <c r="B17" s="23">
        <v>1909</v>
      </c>
      <c r="C17" s="23" t="s">
        <v>110</v>
      </c>
      <c r="D17" s="23">
        <v>34112</v>
      </c>
      <c r="E17" s="23" t="s">
        <v>88</v>
      </c>
      <c r="F17" s="23" t="s">
        <v>89</v>
      </c>
      <c r="G17" s="22" t="s">
        <v>111</v>
      </c>
      <c r="H17" s="67">
        <v>37483</v>
      </c>
      <c r="I17" s="67">
        <v>37483</v>
      </c>
      <c r="J17" s="22" t="s">
        <v>91</v>
      </c>
      <c r="K17" s="60"/>
      <c r="L17" s="50"/>
      <c r="M17" s="50">
        <v>56</v>
      </c>
      <c r="N17" s="50">
        <v>0</v>
      </c>
      <c r="O17" s="50">
        <v>56</v>
      </c>
      <c r="P17" s="50">
        <v>0</v>
      </c>
      <c r="Q17" s="50">
        <v>8.17</v>
      </c>
      <c r="R17" s="50">
        <v>6.75</v>
      </c>
      <c r="S17" s="50">
        <v>70.92</v>
      </c>
      <c r="T17" s="50"/>
      <c r="U17" s="50"/>
      <c r="V17" s="50">
        <v>50.765000000000001</v>
      </c>
      <c r="W17" s="50">
        <v>0</v>
      </c>
      <c r="X17" s="50">
        <v>50.765000000000001</v>
      </c>
      <c r="Y17" s="50">
        <v>0</v>
      </c>
      <c r="Z17" s="50">
        <v>25.195</v>
      </c>
      <c r="AA17" s="50">
        <v>0</v>
      </c>
      <c r="AB17" s="50">
        <v>75.960000000000008</v>
      </c>
      <c r="AC17" s="34" t="s">
        <v>92</v>
      </c>
      <c r="AD17" s="33"/>
      <c r="AE17" s="33"/>
      <c r="AF17" s="46" t="s">
        <v>93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11630</v>
      </c>
      <c r="AT17" s="45">
        <v>0</v>
      </c>
      <c r="AU17" s="45">
        <v>11630</v>
      </c>
      <c r="AV17" s="45">
        <v>11630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3553.5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</row>
    <row r="18" spans="1:77" x14ac:dyDescent="0.25">
      <c r="A18" s="23">
        <v>2012</v>
      </c>
      <c r="B18" s="23" t="s">
        <v>112</v>
      </c>
      <c r="C18" s="23" t="s">
        <v>113</v>
      </c>
      <c r="D18" s="23" t="s">
        <v>114</v>
      </c>
      <c r="E18" s="23" t="s">
        <v>88</v>
      </c>
      <c r="F18" s="23" t="s">
        <v>115</v>
      </c>
      <c r="G18" s="22" t="s">
        <v>116</v>
      </c>
      <c r="H18" s="55">
        <v>38700</v>
      </c>
      <c r="I18" s="55">
        <v>40497</v>
      </c>
      <c r="J18" s="22" t="s">
        <v>97</v>
      </c>
      <c r="K18" s="60"/>
      <c r="L18" s="18"/>
      <c r="M18" s="18">
        <v>0</v>
      </c>
      <c r="N18" s="18">
        <v>35</v>
      </c>
      <c r="O18" s="50">
        <v>35</v>
      </c>
      <c r="P18" s="18">
        <v>0</v>
      </c>
      <c r="Q18" s="18">
        <v>0</v>
      </c>
      <c r="R18" s="18">
        <v>0</v>
      </c>
      <c r="S18" s="50">
        <v>35</v>
      </c>
      <c r="T18" s="50"/>
      <c r="U18" s="35"/>
      <c r="V18" s="35">
        <v>0</v>
      </c>
      <c r="W18" s="35">
        <v>350</v>
      </c>
      <c r="X18" s="50">
        <v>350</v>
      </c>
      <c r="Y18" s="35">
        <v>0</v>
      </c>
      <c r="Z18" s="66">
        <v>0</v>
      </c>
      <c r="AA18" s="66">
        <v>5647</v>
      </c>
      <c r="AB18" s="65">
        <v>5997</v>
      </c>
      <c r="AC18" s="64" t="s">
        <v>92</v>
      </c>
      <c r="AD18" s="63"/>
      <c r="AE18" s="63"/>
      <c r="AF18" s="46" t="s">
        <v>93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45">
        <v>39.799999999999997</v>
      </c>
      <c r="AP18" s="45">
        <v>0</v>
      </c>
      <c r="AQ18" s="11">
        <v>0</v>
      </c>
      <c r="AR18" s="45">
        <v>0</v>
      </c>
      <c r="AS18" s="11">
        <v>0</v>
      </c>
      <c r="AT18" s="11">
        <v>0</v>
      </c>
      <c r="AU18" s="45">
        <v>0</v>
      </c>
      <c r="AV18" s="11">
        <v>0</v>
      </c>
      <c r="AW18" s="45">
        <v>0</v>
      </c>
      <c r="AX18" s="45">
        <v>0</v>
      </c>
      <c r="AY18" s="45">
        <v>0</v>
      </c>
      <c r="AZ18" s="45">
        <v>0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</row>
    <row r="19" spans="1:77" x14ac:dyDescent="0.25">
      <c r="A19" s="23">
        <v>2012</v>
      </c>
      <c r="B19" s="23">
        <v>1863</v>
      </c>
      <c r="C19" s="23" t="s">
        <v>117</v>
      </c>
      <c r="D19" s="23" t="s">
        <v>118</v>
      </c>
      <c r="E19" s="23" t="s">
        <v>88</v>
      </c>
      <c r="F19" s="23" t="s">
        <v>89</v>
      </c>
      <c r="G19" s="22" t="s">
        <v>90</v>
      </c>
      <c r="H19" s="61">
        <v>37224</v>
      </c>
      <c r="I19" s="61">
        <v>39994</v>
      </c>
      <c r="J19" s="22" t="s">
        <v>91</v>
      </c>
      <c r="K19" s="60"/>
      <c r="L19" s="62"/>
      <c r="M19" s="62">
        <v>100</v>
      </c>
      <c r="N19" s="27">
        <v>0</v>
      </c>
      <c r="O19" s="50">
        <v>100</v>
      </c>
      <c r="P19" s="27">
        <v>0</v>
      </c>
      <c r="Q19" s="27">
        <v>25</v>
      </c>
      <c r="R19" s="50">
        <v>0</v>
      </c>
      <c r="S19" s="50">
        <v>125</v>
      </c>
      <c r="T19" s="50"/>
      <c r="U19" s="35"/>
      <c r="V19" s="35">
        <v>112.1</v>
      </c>
      <c r="W19" s="35">
        <v>0</v>
      </c>
      <c r="X19" s="50">
        <v>112.1</v>
      </c>
      <c r="Y19" s="35">
        <v>0</v>
      </c>
      <c r="Z19" s="35">
        <v>26.3</v>
      </c>
      <c r="AA19" s="35">
        <v>0</v>
      </c>
      <c r="AB19" s="49">
        <v>138.4</v>
      </c>
      <c r="AC19" s="48" t="s">
        <v>93</v>
      </c>
      <c r="AD19" s="47"/>
      <c r="AE19" s="47"/>
      <c r="AF19" s="46" t="s">
        <v>93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1573540</v>
      </c>
      <c r="BN19" s="45">
        <v>807226.02</v>
      </c>
      <c r="BO19" s="45">
        <v>766313.98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</row>
    <row r="20" spans="1:77" x14ac:dyDescent="0.25">
      <c r="A20" s="23">
        <v>2012</v>
      </c>
      <c r="B20" s="23" t="s">
        <v>119</v>
      </c>
      <c r="C20" s="23" t="s">
        <v>120</v>
      </c>
      <c r="D20" s="23" t="s">
        <v>121</v>
      </c>
      <c r="E20" s="23" t="s">
        <v>88</v>
      </c>
      <c r="F20" s="23" t="s">
        <v>89</v>
      </c>
      <c r="G20" s="22" t="s">
        <v>90</v>
      </c>
      <c r="H20" s="61">
        <v>38790</v>
      </c>
      <c r="I20" s="61">
        <v>39994</v>
      </c>
      <c r="J20" s="22" t="s">
        <v>108</v>
      </c>
      <c r="K20" s="60"/>
      <c r="L20" s="18"/>
      <c r="M20" s="18">
        <v>0</v>
      </c>
      <c r="N20" s="27">
        <v>0</v>
      </c>
      <c r="O20" s="50">
        <v>0</v>
      </c>
      <c r="P20" s="27">
        <v>28</v>
      </c>
      <c r="Q20" s="27">
        <v>0</v>
      </c>
      <c r="R20" s="50">
        <v>0</v>
      </c>
      <c r="S20" s="50">
        <v>28</v>
      </c>
      <c r="T20" s="50"/>
      <c r="U20" s="35"/>
      <c r="V20" s="35">
        <v>0</v>
      </c>
      <c r="W20" s="50">
        <v>0</v>
      </c>
      <c r="X20" s="50">
        <v>0</v>
      </c>
      <c r="Y20" s="35">
        <v>28</v>
      </c>
      <c r="Z20" s="35">
        <v>1.5</v>
      </c>
      <c r="AA20" s="35">
        <v>0</v>
      </c>
      <c r="AB20" s="49">
        <v>29.5</v>
      </c>
      <c r="AC20" s="48" t="s">
        <v>93</v>
      </c>
      <c r="AD20" s="47" t="s">
        <v>101</v>
      </c>
      <c r="AE20" s="47" t="s">
        <v>102</v>
      </c>
      <c r="AF20" s="46" t="s">
        <v>92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</row>
    <row r="21" spans="1:77" x14ac:dyDescent="0.25">
      <c r="A21" s="23">
        <v>2012</v>
      </c>
      <c r="B21" s="23">
        <v>1964</v>
      </c>
      <c r="C21" s="23" t="s">
        <v>122</v>
      </c>
      <c r="D21" s="23" t="s">
        <v>123</v>
      </c>
      <c r="E21" s="23" t="s">
        <v>88</v>
      </c>
      <c r="F21" s="23" t="s">
        <v>89</v>
      </c>
      <c r="G21" s="22" t="s">
        <v>90</v>
      </c>
      <c r="H21" s="61">
        <v>37600</v>
      </c>
      <c r="I21" s="61">
        <v>41128</v>
      </c>
      <c r="J21" s="22" t="s">
        <v>91</v>
      </c>
      <c r="K21" s="60"/>
      <c r="L21" s="18"/>
      <c r="M21" s="18">
        <v>42.22</v>
      </c>
      <c r="N21" s="18">
        <v>0</v>
      </c>
      <c r="O21" s="50">
        <v>42.22</v>
      </c>
      <c r="P21" s="27">
        <v>8.5399999999999991</v>
      </c>
      <c r="Q21" s="27">
        <v>12.89</v>
      </c>
      <c r="R21" s="50">
        <v>0</v>
      </c>
      <c r="S21" s="50">
        <v>63.65</v>
      </c>
      <c r="T21" s="50"/>
      <c r="U21" s="35"/>
      <c r="V21" s="35">
        <v>39.44</v>
      </c>
      <c r="W21" s="35">
        <v>0</v>
      </c>
      <c r="X21" s="50">
        <v>39.44</v>
      </c>
      <c r="Y21" s="35">
        <v>7.9610000000000003</v>
      </c>
      <c r="Z21" s="35">
        <v>8.2240000000000002</v>
      </c>
      <c r="AA21" s="35">
        <v>0</v>
      </c>
      <c r="AB21" s="49">
        <v>55.625</v>
      </c>
      <c r="AC21" s="48" t="s">
        <v>93</v>
      </c>
      <c r="AD21" s="47" t="s">
        <v>101</v>
      </c>
      <c r="AE21" s="47" t="s">
        <v>102</v>
      </c>
      <c r="AF21" s="46" t="s">
        <v>92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0</v>
      </c>
      <c r="AW21" s="45">
        <v>0</v>
      </c>
      <c r="AX21" s="45">
        <v>0</v>
      </c>
      <c r="AY21" s="45">
        <v>0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</row>
    <row r="22" spans="1:77" x14ac:dyDescent="0.25">
      <c r="A22" s="23">
        <v>2012</v>
      </c>
      <c r="B22" s="23">
        <v>2192</v>
      </c>
      <c r="C22" s="23" t="s">
        <v>124</v>
      </c>
      <c r="D22" s="23" t="s">
        <v>125</v>
      </c>
      <c r="E22" s="23" t="s">
        <v>88</v>
      </c>
      <c r="F22" s="23" t="s">
        <v>96</v>
      </c>
      <c r="G22" s="22" t="s">
        <v>90</v>
      </c>
      <c r="H22" s="61">
        <v>38659</v>
      </c>
      <c r="I22" s="61">
        <v>38715</v>
      </c>
      <c r="J22" s="22" t="s">
        <v>97</v>
      </c>
      <c r="K22" s="60"/>
      <c r="L22" s="18"/>
      <c r="M22" s="18">
        <v>0</v>
      </c>
      <c r="N22" s="27">
        <v>300</v>
      </c>
      <c r="O22" s="50">
        <v>300</v>
      </c>
      <c r="P22" s="27">
        <v>0</v>
      </c>
      <c r="Q22" s="27">
        <v>0</v>
      </c>
      <c r="R22" s="50">
        <v>0</v>
      </c>
      <c r="S22" s="50">
        <v>300</v>
      </c>
      <c r="T22" s="50"/>
      <c r="U22" s="17"/>
      <c r="V22" s="17">
        <v>0</v>
      </c>
      <c r="W22" s="17">
        <v>300</v>
      </c>
      <c r="X22" s="50">
        <v>300</v>
      </c>
      <c r="Y22" s="17">
        <v>0</v>
      </c>
      <c r="Z22" s="17">
        <v>0</v>
      </c>
      <c r="AA22" s="17">
        <v>0</v>
      </c>
      <c r="AB22" s="49">
        <v>300</v>
      </c>
      <c r="AC22" s="48" t="s">
        <v>92</v>
      </c>
      <c r="AD22" s="47"/>
      <c r="AE22" s="47"/>
      <c r="AF22" s="46" t="s">
        <v>92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</row>
    <row r="23" spans="1:77" x14ac:dyDescent="0.25">
      <c r="A23" s="23">
        <v>2012</v>
      </c>
      <c r="B23" s="23">
        <v>2193</v>
      </c>
      <c r="C23" s="23" t="s">
        <v>126</v>
      </c>
      <c r="D23" s="40" t="s">
        <v>127</v>
      </c>
      <c r="E23" s="23" t="s">
        <v>88</v>
      </c>
      <c r="F23" s="23" t="s">
        <v>89</v>
      </c>
      <c r="G23" s="54" t="s">
        <v>90</v>
      </c>
      <c r="H23" s="59">
        <v>38659</v>
      </c>
      <c r="I23" s="58">
        <v>40557</v>
      </c>
      <c r="J23" s="54" t="s">
        <v>91</v>
      </c>
      <c r="K23" s="53"/>
      <c r="L23" s="27"/>
      <c r="M23" s="27">
        <v>30</v>
      </c>
      <c r="N23" s="52">
        <v>0</v>
      </c>
      <c r="O23" s="27">
        <v>30</v>
      </c>
      <c r="P23" s="52">
        <v>0</v>
      </c>
      <c r="Q23" s="27">
        <v>12.9</v>
      </c>
      <c r="R23" s="27">
        <v>0</v>
      </c>
      <c r="S23" s="50">
        <v>42.9</v>
      </c>
      <c r="T23" s="50"/>
      <c r="U23" s="50"/>
      <c r="V23" s="50">
        <v>4.5</v>
      </c>
      <c r="W23" s="51">
        <v>0</v>
      </c>
      <c r="X23" s="50">
        <v>4.5</v>
      </c>
      <c r="Y23" s="50">
        <v>0</v>
      </c>
      <c r="Z23" s="50">
        <v>0</v>
      </c>
      <c r="AA23" s="50">
        <v>0</v>
      </c>
      <c r="AB23" s="49">
        <v>4.5</v>
      </c>
      <c r="AC23" s="48" t="s">
        <v>92</v>
      </c>
      <c r="AD23" s="47"/>
      <c r="AE23" s="47"/>
      <c r="AF23" s="46" t="s">
        <v>92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</row>
    <row r="24" spans="1:77" x14ac:dyDescent="0.25">
      <c r="A24" s="23">
        <v>2012</v>
      </c>
      <c r="B24" s="23">
        <v>2449</v>
      </c>
      <c r="C24" s="23" t="s">
        <v>128</v>
      </c>
      <c r="D24" s="40" t="s">
        <v>129</v>
      </c>
      <c r="E24" s="23" t="s">
        <v>88</v>
      </c>
      <c r="F24" s="23" t="s">
        <v>89</v>
      </c>
      <c r="G24" s="54" t="s">
        <v>90</v>
      </c>
      <c r="H24" s="56">
        <v>39720</v>
      </c>
      <c r="I24" s="58">
        <v>40795</v>
      </c>
      <c r="J24" s="54" t="s">
        <v>91</v>
      </c>
      <c r="K24" s="53"/>
      <c r="L24" s="27"/>
      <c r="M24" s="27">
        <v>50</v>
      </c>
      <c r="N24" s="57">
        <v>0</v>
      </c>
      <c r="O24" s="27">
        <v>50</v>
      </c>
      <c r="P24" s="52">
        <v>0</v>
      </c>
      <c r="Q24" s="27">
        <v>6.7</v>
      </c>
      <c r="R24" s="27">
        <v>5.8</v>
      </c>
      <c r="S24" s="50">
        <v>62.5</v>
      </c>
      <c r="T24" s="50"/>
      <c r="U24" s="50"/>
      <c r="V24" s="50">
        <v>48.08</v>
      </c>
      <c r="W24" s="49">
        <v>0</v>
      </c>
      <c r="X24" s="50">
        <v>48.08</v>
      </c>
      <c r="Y24" s="35">
        <v>0</v>
      </c>
      <c r="Z24" s="35">
        <v>6.47</v>
      </c>
      <c r="AA24" s="35">
        <v>5.85</v>
      </c>
      <c r="AB24" s="49">
        <v>60.4</v>
      </c>
      <c r="AC24" s="48" t="s">
        <v>92</v>
      </c>
      <c r="AD24" s="47"/>
      <c r="AE24" s="47"/>
      <c r="AF24" s="46" t="s">
        <v>93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1636</v>
      </c>
      <c r="AT24" s="45">
        <v>0</v>
      </c>
      <c r="AU24" s="45">
        <v>1636</v>
      </c>
      <c r="AV24" s="45">
        <v>1636</v>
      </c>
      <c r="AW24" s="45">
        <v>0</v>
      </c>
      <c r="AX24" s="45">
        <v>0</v>
      </c>
      <c r="AY24" s="45">
        <v>0</v>
      </c>
      <c r="AZ24" s="45">
        <v>0</v>
      </c>
      <c r="BA24" s="45">
        <v>48110</v>
      </c>
      <c r="BB24" s="45">
        <v>48110</v>
      </c>
      <c r="BC24" s="45">
        <v>0</v>
      </c>
      <c r="BD24" s="45">
        <v>5300</v>
      </c>
      <c r="BE24" s="45">
        <v>0</v>
      </c>
      <c r="BF24" s="45">
        <v>50</v>
      </c>
      <c r="BG24" s="45">
        <v>1540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</row>
    <row r="25" spans="1:77" x14ac:dyDescent="0.25">
      <c r="A25" s="23">
        <v>2012</v>
      </c>
      <c r="B25" s="23">
        <v>1962</v>
      </c>
      <c r="C25" s="23" t="s">
        <v>130</v>
      </c>
      <c r="D25" s="23" t="s">
        <v>131</v>
      </c>
      <c r="E25" s="23" t="s">
        <v>88</v>
      </c>
      <c r="F25" s="23" t="s">
        <v>89</v>
      </c>
      <c r="G25" s="54" t="s">
        <v>90</v>
      </c>
      <c r="H25" s="56">
        <v>37596</v>
      </c>
      <c r="I25" s="55">
        <v>41122</v>
      </c>
      <c r="J25" s="54" t="s">
        <v>91</v>
      </c>
      <c r="K25" s="53"/>
      <c r="L25" s="27"/>
      <c r="M25" s="27">
        <v>33</v>
      </c>
      <c r="N25" s="52">
        <v>0</v>
      </c>
      <c r="O25" s="50">
        <v>33</v>
      </c>
      <c r="P25" s="52">
        <v>0</v>
      </c>
      <c r="Q25" s="27">
        <v>8.75</v>
      </c>
      <c r="R25" s="27">
        <v>0</v>
      </c>
      <c r="S25" s="50">
        <v>41.75</v>
      </c>
      <c r="T25" s="50"/>
      <c r="U25" s="50"/>
      <c r="V25" s="50">
        <v>36.741999999999997</v>
      </c>
      <c r="W25" s="51">
        <v>0</v>
      </c>
      <c r="X25" s="50">
        <v>36.741999999999997</v>
      </c>
      <c r="Y25" s="35">
        <v>0</v>
      </c>
      <c r="Z25" s="35">
        <v>0.92900000000000005</v>
      </c>
      <c r="AA25" s="35">
        <v>0</v>
      </c>
      <c r="AB25" s="49">
        <v>37.670999999999999</v>
      </c>
      <c r="AC25" s="48" t="s">
        <v>92</v>
      </c>
      <c r="AD25" s="47"/>
      <c r="AE25" s="47"/>
      <c r="AF25" s="46" t="s">
        <v>93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7</v>
      </c>
      <c r="AT25" s="45">
        <v>0</v>
      </c>
      <c r="AU25" s="45">
        <v>7</v>
      </c>
      <c r="AV25" s="45">
        <v>7</v>
      </c>
      <c r="AW25" s="45">
        <v>0</v>
      </c>
      <c r="AX25" s="45">
        <v>0</v>
      </c>
      <c r="AY25" s="45">
        <v>0</v>
      </c>
      <c r="AZ25" s="45">
        <v>0</v>
      </c>
      <c r="BA25" s="45">
        <v>4000</v>
      </c>
      <c r="BB25" s="45">
        <v>4000</v>
      </c>
      <c r="BC25" s="45">
        <v>0</v>
      </c>
      <c r="BD25" s="45">
        <v>8167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</row>
    <row r="26" spans="1:77" x14ac:dyDescent="0.25">
      <c r="A26" s="23">
        <v>2013</v>
      </c>
      <c r="B26" s="40" t="s">
        <v>132</v>
      </c>
      <c r="C26" s="23" t="s">
        <v>133</v>
      </c>
      <c r="D26" s="23" t="s">
        <v>134</v>
      </c>
      <c r="E26" s="23" t="s">
        <v>88</v>
      </c>
      <c r="F26" s="23" t="s">
        <v>96</v>
      </c>
      <c r="G26" s="39" t="s">
        <v>90</v>
      </c>
      <c r="H26" s="44">
        <v>39798</v>
      </c>
      <c r="I26" s="43">
        <v>40877</v>
      </c>
      <c r="J26" s="42" t="s">
        <v>97</v>
      </c>
      <c r="K26" s="41"/>
      <c r="L26" s="18"/>
      <c r="M26" s="18">
        <v>0</v>
      </c>
      <c r="N26" s="18">
        <v>200</v>
      </c>
      <c r="O26" s="18">
        <v>200</v>
      </c>
      <c r="P26" s="18">
        <v>800</v>
      </c>
      <c r="Q26" s="18">
        <v>0</v>
      </c>
      <c r="R26" s="18">
        <v>0</v>
      </c>
      <c r="S26" s="18">
        <v>1000</v>
      </c>
      <c r="T26" s="18"/>
      <c r="U26" s="17"/>
      <c r="V26" s="17">
        <v>0</v>
      </c>
      <c r="W26" s="17">
        <v>200</v>
      </c>
      <c r="X26" s="17">
        <v>200</v>
      </c>
      <c r="Y26" s="17">
        <v>0</v>
      </c>
      <c r="Z26" s="17">
        <v>0</v>
      </c>
      <c r="AA26" s="17">
        <v>0</v>
      </c>
      <c r="AB26" s="17">
        <v>200</v>
      </c>
      <c r="AC26" s="16" t="s">
        <v>92</v>
      </c>
      <c r="AD26" s="15"/>
      <c r="AE26" s="15"/>
      <c r="AF26" s="14" t="s">
        <v>92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</row>
    <row r="27" spans="1:77" x14ac:dyDescent="0.25">
      <c r="A27" s="23">
        <v>2013</v>
      </c>
      <c r="B27" s="40">
        <v>2163</v>
      </c>
      <c r="C27" s="23" t="s">
        <v>135</v>
      </c>
      <c r="D27" s="23" t="s">
        <v>136</v>
      </c>
      <c r="E27" s="23" t="s">
        <v>88</v>
      </c>
      <c r="F27" s="23" t="s">
        <v>89</v>
      </c>
      <c r="G27" s="39" t="s">
        <v>90</v>
      </c>
      <c r="H27" s="38">
        <v>38449</v>
      </c>
      <c r="I27" s="38">
        <v>41460</v>
      </c>
      <c r="J27" s="37" t="s">
        <v>97</v>
      </c>
      <c r="K27" s="36"/>
      <c r="L27" s="18"/>
      <c r="M27" s="18">
        <v>0</v>
      </c>
      <c r="N27" s="18">
        <v>34.1</v>
      </c>
      <c r="O27" s="18">
        <v>34.1</v>
      </c>
      <c r="P27" s="18">
        <v>0</v>
      </c>
      <c r="Q27" s="18">
        <v>22.08</v>
      </c>
      <c r="R27" s="18">
        <v>5.61</v>
      </c>
      <c r="S27" s="18">
        <v>61.79</v>
      </c>
      <c r="T27" s="18"/>
      <c r="U27" s="35"/>
      <c r="V27" s="35">
        <v>0</v>
      </c>
      <c r="W27" s="35">
        <v>17.55</v>
      </c>
      <c r="X27" s="35">
        <v>17.55</v>
      </c>
      <c r="Y27" s="35">
        <v>0</v>
      </c>
      <c r="Z27" s="35">
        <v>11.81</v>
      </c>
      <c r="AA27" s="35">
        <v>4.62</v>
      </c>
      <c r="AB27" s="35">
        <v>33.979999999999997</v>
      </c>
      <c r="AC27" s="34" t="s">
        <v>92</v>
      </c>
      <c r="AD27" s="33"/>
      <c r="AE27" s="33"/>
      <c r="AF27" s="14" t="s">
        <v>93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93143</v>
      </c>
      <c r="BB27" s="11">
        <v>93143</v>
      </c>
      <c r="BC27" s="11">
        <v>0</v>
      </c>
      <c r="BD27" s="11">
        <v>39148</v>
      </c>
      <c r="BE27" s="11">
        <v>0</v>
      </c>
      <c r="BF27" s="11">
        <v>3488.7200000000003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</row>
    <row r="28" spans="1:77" x14ac:dyDescent="0.25">
      <c r="A28" s="23">
        <v>2013</v>
      </c>
      <c r="B28" s="40">
        <v>2164</v>
      </c>
      <c r="C28" s="23" t="s">
        <v>135</v>
      </c>
      <c r="D28" s="23" t="s">
        <v>136</v>
      </c>
      <c r="E28" s="23" t="s">
        <v>88</v>
      </c>
      <c r="F28" s="23" t="s">
        <v>89</v>
      </c>
      <c r="G28" s="39" t="s">
        <v>90</v>
      </c>
      <c r="H28" s="38">
        <v>38449</v>
      </c>
      <c r="I28" s="38">
        <v>41460</v>
      </c>
      <c r="J28" s="37" t="s">
        <v>91</v>
      </c>
      <c r="K28" s="36"/>
      <c r="L28" s="18"/>
      <c r="M28" s="18">
        <v>30.59</v>
      </c>
      <c r="N28" s="18">
        <v>0</v>
      </c>
      <c r="O28" s="18">
        <v>30.59</v>
      </c>
      <c r="P28" s="18">
        <v>0</v>
      </c>
      <c r="Q28" s="18">
        <v>0</v>
      </c>
      <c r="R28" s="18">
        <v>0</v>
      </c>
      <c r="S28" s="18">
        <v>30.59</v>
      </c>
      <c r="T28" s="18"/>
      <c r="U28" s="35"/>
      <c r="V28" s="35">
        <v>16.989999999999998</v>
      </c>
      <c r="W28" s="35">
        <v>0</v>
      </c>
      <c r="X28" s="35">
        <v>16.989999999999998</v>
      </c>
      <c r="Y28" s="35">
        <v>0</v>
      </c>
      <c r="Z28" s="35">
        <v>0</v>
      </c>
      <c r="AA28" s="35">
        <v>0</v>
      </c>
      <c r="AB28" s="35">
        <v>16.989999999999998</v>
      </c>
      <c r="AC28" s="34" t="s">
        <v>92</v>
      </c>
      <c r="AD28" s="33"/>
      <c r="AE28" s="33"/>
      <c r="AF28" s="14" t="s">
        <v>93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109568</v>
      </c>
      <c r="BB28" s="11">
        <v>109568</v>
      </c>
      <c r="BC28" s="11">
        <v>0</v>
      </c>
      <c r="BD28" s="11">
        <v>46132</v>
      </c>
      <c r="BE28" s="11">
        <v>0</v>
      </c>
      <c r="BF28" s="11">
        <v>4111.28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</row>
    <row r="29" spans="1:77" x14ac:dyDescent="0.25">
      <c r="A29" s="23">
        <v>2013</v>
      </c>
      <c r="B29" s="23" t="s">
        <v>137</v>
      </c>
      <c r="C29" s="23" t="s">
        <v>138</v>
      </c>
      <c r="D29" s="23" t="s">
        <v>139</v>
      </c>
      <c r="E29" s="23" t="s">
        <v>88</v>
      </c>
      <c r="F29" s="23" t="s">
        <v>115</v>
      </c>
      <c r="G29" s="22" t="s">
        <v>116</v>
      </c>
      <c r="H29" s="28">
        <v>39658</v>
      </c>
      <c r="I29" s="28">
        <v>42673</v>
      </c>
      <c r="J29" s="20" t="s">
        <v>97</v>
      </c>
      <c r="K29" s="19"/>
      <c r="L29" s="27"/>
      <c r="M29" s="27">
        <v>0</v>
      </c>
      <c r="N29" s="18">
        <v>75</v>
      </c>
      <c r="O29" s="18">
        <v>75</v>
      </c>
      <c r="P29" s="26">
        <v>225</v>
      </c>
      <c r="Q29" s="26">
        <v>0</v>
      </c>
      <c r="R29" s="25">
        <v>0</v>
      </c>
      <c r="S29" s="24">
        <v>300</v>
      </c>
      <c r="T29" s="18"/>
      <c r="U29" s="17"/>
      <c r="V29" s="17">
        <v>0</v>
      </c>
      <c r="W29" s="17">
        <v>75</v>
      </c>
      <c r="X29" s="17">
        <v>75</v>
      </c>
      <c r="Y29" s="17">
        <v>30</v>
      </c>
      <c r="Z29" s="17">
        <v>0</v>
      </c>
      <c r="AA29" s="17">
        <v>0</v>
      </c>
      <c r="AB29" s="17">
        <v>105</v>
      </c>
      <c r="AC29" s="16" t="s">
        <v>93</v>
      </c>
      <c r="AD29" s="15"/>
      <c r="AE29" s="15"/>
      <c r="AF29" s="14" t="s">
        <v>92</v>
      </c>
      <c r="AG29" s="13">
        <v>0</v>
      </c>
      <c r="AH29" s="13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</row>
    <row r="30" spans="1:77" x14ac:dyDescent="0.25">
      <c r="A30" s="23">
        <v>2013</v>
      </c>
      <c r="B30" s="23" t="s">
        <v>140</v>
      </c>
      <c r="C30" s="23" t="s">
        <v>141</v>
      </c>
      <c r="D30" s="23" t="s">
        <v>142</v>
      </c>
      <c r="E30" s="23" t="s">
        <v>88</v>
      </c>
      <c r="F30" s="23" t="s">
        <v>115</v>
      </c>
      <c r="G30" s="22" t="s">
        <v>116</v>
      </c>
      <c r="H30" s="31">
        <v>39325</v>
      </c>
      <c r="I30" s="31">
        <v>40986</v>
      </c>
      <c r="J30" s="20" t="s">
        <v>97</v>
      </c>
      <c r="K30" s="19"/>
      <c r="L30" s="27"/>
      <c r="M30" s="27">
        <v>0</v>
      </c>
      <c r="N30" s="18">
        <v>50</v>
      </c>
      <c r="O30" s="18">
        <v>50</v>
      </c>
      <c r="P30" s="26">
        <v>0</v>
      </c>
      <c r="Q30" s="26">
        <v>0</v>
      </c>
      <c r="R30" s="25">
        <v>0</v>
      </c>
      <c r="S30" s="24">
        <v>50</v>
      </c>
      <c r="T30" s="18"/>
      <c r="U30" s="17"/>
      <c r="V30" s="17">
        <v>0</v>
      </c>
      <c r="W30" s="17">
        <v>50</v>
      </c>
      <c r="X30" s="17">
        <v>50</v>
      </c>
      <c r="Y30" s="17">
        <v>0</v>
      </c>
      <c r="Z30" s="17">
        <v>0</v>
      </c>
      <c r="AA30" s="17">
        <v>0</v>
      </c>
      <c r="AB30" s="17">
        <v>50</v>
      </c>
      <c r="AC30" s="16" t="s">
        <v>92</v>
      </c>
      <c r="AD30" s="15"/>
      <c r="AE30" s="15"/>
      <c r="AF30" s="14" t="s">
        <v>93</v>
      </c>
      <c r="AG30" s="13">
        <v>0</v>
      </c>
      <c r="AH30" s="13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70329</v>
      </c>
      <c r="BB30" s="11">
        <v>0</v>
      </c>
      <c r="BC30" s="11">
        <v>70329</v>
      </c>
      <c r="BD30" s="11">
        <v>0</v>
      </c>
      <c r="BE30" s="11">
        <v>0</v>
      </c>
      <c r="BF30" s="11">
        <v>1940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</row>
    <row r="31" spans="1:77" x14ac:dyDescent="0.25">
      <c r="A31" s="23">
        <v>2014</v>
      </c>
      <c r="B31" s="23">
        <v>2075</v>
      </c>
      <c r="C31" s="23" t="s">
        <v>143</v>
      </c>
      <c r="D31" s="23">
        <v>34149</v>
      </c>
      <c r="E31" s="23" t="s">
        <v>88</v>
      </c>
      <c r="F31" s="23" t="s">
        <v>89</v>
      </c>
      <c r="G31" s="22" t="s">
        <v>90</v>
      </c>
      <c r="H31" s="28">
        <v>37974</v>
      </c>
      <c r="I31" s="30">
        <v>41859</v>
      </c>
      <c r="J31" s="20" t="s">
        <v>91</v>
      </c>
      <c r="K31" s="19"/>
      <c r="L31" s="27"/>
      <c r="M31" s="27">
        <v>35.200000000000003</v>
      </c>
      <c r="N31" s="18">
        <v>0</v>
      </c>
      <c r="O31" s="18">
        <v>35.200000000000003</v>
      </c>
      <c r="P31" s="26">
        <v>0</v>
      </c>
      <c r="Q31" s="26">
        <v>0</v>
      </c>
      <c r="R31" s="25">
        <v>0</v>
      </c>
      <c r="S31" s="24">
        <v>35.200000000000003</v>
      </c>
      <c r="T31" s="18"/>
      <c r="U31" s="17"/>
      <c r="V31" s="17">
        <v>37.950000000000003</v>
      </c>
      <c r="W31" s="17">
        <v>0</v>
      </c>
      <c r="X31" s="17">
        <v>37.950000000000003</v>
      </c>
      <c r="Y31" s="17">
        <v>0</v>
      </c>
      <c r="Z31" s="17">
        <v>18.61</v>
      </c>
      <c r="AA31" s="17">
        <v>0</v>
      </c>
      <c r="AB31" s="17">
        <v>56.56</v>
      </c>
      <c r="AC31" s="16" t="s">
        <v>92</v>
      </c>
      <c r="AD31" s="15"/>
      <c r="AE31" s="15"/>
      <c r="AF31" s="14" t="s">
        <v>92</v>
      </c>
      <c r="AG31" s="13">
        <v>0</v>
      </c>
      <c r="AH31" s="13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</row>
    <row r="32" spans="1:77" x14ac:dyDescent="0.25">
      <c r="A32" s="23">
        <v>2014</v>
      </c>
      <c r="B32" s="23">
        <v>2074</v>
      </c>
      <c r="C32" s="23" t="s">
        <v>143</v>
      </c>
      <c r="D32" s="23">
        <v>37652</v>
      </c>
      <c r="E32" s="23" t="s">
        <v>88</v>
      </c>
      <c r="F32" s="23" t="s">
        <v>89</v>
      </c>
      <c r="G32" s="22" t="s">
        <v>90</v>
      </c>
      <c r="H32" s="28">
        <v>37974</v>
      </c>
      <c r="I32" s="30">
        <v>41859</v>
      </c>
      <c r="J32" s="20" t="s">
        <v>97</v>
      </c>
      <c r="K32" s="19"/>
      <c r="L32" s="27"/>
      <c r="M32" s="27">
        <v>0</v>
      </c>
      <c r="N32" s="18">
        <v>64.8</v>
      </c>
      <c r="O32" s="18">
        <v>64.8</v>
      </c>
      <c r="P32" s="26">
        <v>0</v>
      </c>
      <c r="Q32" s="26">
        <v>0</v>
      </c>
      <c r="R32" s="25">
        <v>0</v>
      </c>
      <c r="S32" s="24">
        <v>64.8</v>
      </c>
      <c r="T32" s="18"/>
      <c r="U32" s="17"/>
      <c r="V32" s="17">
        <v>0</v>
      </c>
      <c r="W32" s="17">
        <v>46.37</v>
      </c>
      <c r="X32" s="17">
        <v>46.37</v>
      </c>
      <c r="Y32" s="17">
        <v>0</v>
      </c>
      <c r="Z32" s="17">
        <v>0</v>
      </c>
      <c r="AA32" s="17">
        <v>0</v>
      </c>
      <c r="AB32" s="17">
        <v>46.37</v>
      </c>
      <c r="AC32" s="16" t="s">
        <v>92</v>
      </c>
      <c r="AD32" s="15"/>
      <c r="AE32" s="15"/>
      <c r="AF32" s="14" t="s">
        <v>92</v>
      </c>
      <c r="AG32" s="13">
        <v>0</v>
      </c>
      <c r="AH32" s="13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</row>
    <row r="33" spans="1:77" x14ac:dyDescent="0.25">
      <c r="A33" s="23">
        <v>2014</v>
      </c>
      <c r="B33" s="23">
        <v>2294</v>
      </c>
      <c r="C33" s="23" t="s">
        <v>144</v>
      </c>
      <c r="D33" s="23">
        <v>37475</v>
      </c>
      <c r="E33" s="23" t="s">
        <v>88</v>
      </c>
      <c r="F33" s="23" t="s">
        <v>89</v>
      </c>
      <c r="G33" s="22" t="s">
        <v>90</v>
      </c>
      <c r="H33" s="28">
        <v>39066</v>
      </c>
      <c r="I33" s="28">
        <v>41673</v>
      </c>
      <c r="J33" s="20" t="s">
        <v>91</v>
      </c>
      <c r="K33" s="19"/>
      <c r="L33" s="27"/>
      <c r="M33" s="27">
        <v>50</v>
      </c>
      <c r="N33" s="18">
        <v>0</v>
      </c>
      <c r="O33" s="18">
        <v>50</v>
      </c>
      <c r="P33" s="26">
        <v>0</v>
      </c>
      <c r="Q33" s="26">
        <v>21.428999999999998</v>
      </c>
      <c r="R33" s="25">
        <v>0</v>
      </c>
      <c r="S33" s="24">
        <v>71.429000000000002</v>
      </c>
      <c r="T33" s="18"/>
      <c r="U33" s="17"/>
      <c r="V33" s="17">
        <v>50.231999999999999</v>
      </c>
      <c r="W33" s="17">
        <v>0</v>
      </c>
      <c r="X33" s="17">
        <v>50.231999999999999</v>
      </c>
      <c r="Y33" s="17">
        <v>0</v>
      </c>
      <c r="Z33" s="17">
        <v>17.870999999999999</v>
      </c>
      <c r="AA33" s="17">
        <v>3.1</v>
      </c>
      <c r="AB33" s="17">
        <v>71.202999999999989</v>
      </c>
      <c r="AC33" s="16" t="s">
        <v>92</v>
      </c>
      <c r="AD33" s="15"/>
      <c r="AE33" s="15"/>
      <c r="AF33" s="14" t="s">
        <v>93</v>
      </c>
      <c r="AG33" s="13">
        <v>0</v>
      </c>
      <c r="AH33" s="13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150000</v>
      </c>
      <c r="BN33" s="11">
        <v>75000</v>
      </c>
      <c r="BO33" s="11">
        <v>75000</v>
      </c>
      <c r="BP33" s="11">
        <v>123665</v>
      </c>
      <c r="BQ33" s="11">
        <v>61832.5</v>
      </c>
      <c r="BR33" s="11">
        <v>61832.5</v>
      </c>
      <c r="BS33" s="11">
        <v>0</v>
      </c>
      <c r="BT33" s="11">
        <v>5831</v>
      </c>
      <c r="BU33" s="11">
        <v>2740.5699999999997</v>
      </c>
      <c r="BV33" s="11">
        <v>3090.4300000000003</v>
      </c>
      <c r="BW33" s="11">
        <v>0</v>
      </c>
      <c r="BX33" s="11">
        <v>0</v>
      </c>
      <c r="BY33" s="11">
        <v>0</v>
      </c>
    </row>
    <row r="34" spans="1:77" x14ac:dyDescent="0.25">
      <c r="A34" s="23">
        <v>2014</v>
      </c>
      <c r="B34" s="23">
        <v>2575</v>
      </c>
      <c r="C34" s="23" t="s">
        <v>145</v>
      </c>
      <c r="D34" s="23">
        <v>38385</v>
      </c>
      <c r="E34" s="23" t="s">
        <v>88</v>
      </c>
      <c r="F34" s="23" t="s">
        <v>89</v>
      </c>
      <c r="G34" s="22" t="s">
        <v>90</v>
      </c>
      <c r="H34" s="28">
        <v>39720</v>
      </c>
      <c r="I34" s="28">
        <v>40795</v>
      </c>
      <c r="J34" s="20" t="s">
        <v>97</v>
      </c>
      <c r="K34" s="19"/>
      <c r="L34" s="27"/>
      <c r="M34" s="27">
        <v>0</v>
      </c>
      <c r="N34" s="18">
        <v>84.24</v>
      </c>
      <c r="O34" s="18">
        <v>84.24</v>
      </c>
      <c r="P34" s="26">
        <v>0</v>
      </c>
      <c r="Q34" s="26">
        <v>21.74</v>
      </c>
      <c r="R34" s="25">
        <v>7.5</v>
      </c>
      <c r="S34" s="24">
        <v>113.47999999999999</v>
      </c>
      <c r="T34" s="18"/>
      <c r="U34" s="17"/>
      <c r="V34" s="17">
        <v>0</v>
      </c>
      <c r="W34" s="17">
        <v>83.13</v>
      </c>
      <c r="X34" s="17">
        <v>83.13</v>
      </c>
      <c r="Y34" s="17">
        <v>0</v>
      </c>
      <c r="Z34" s="17">
        <v>23.04</v>
      </c>
      <c r="AA34" s="17">
        <v>8.0299999999999994</v>
      </c>
      <c r="AB34" s="17">
        <v>114.19999999999999</v>
      </c>
      <c r="AC34" s="16" t="s">
        <v>92</v>
      </c>
      <c r="AD34" s="15"/>
      <c r="AE34" s="15"/>
      <c r="AF34" s="14" t="s">
        <v>93</v>
      </c>
      <c r="AG34" s="13">
        <v>0</v>
      </c>
      <c r="AH34" s="13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3280.06</v>
      </c>
      <c r="AT34" s="11">
        <v>0</v>
      </c>
      <c r="AU34" s="11">
        <v>3280.06</v>
      </c>
      <c r="AV34" s="11">
        <v>3280.06</v>
      </c>
      <c r="AW34" s="11">
        <v>0</v>
      </c>
      <c r="AX34" s="11">
        <v>0</v>
      </c>
      <c r="AY34" s="11">
        <v>0</v>
      </c>
      <c r="AZ34" s="11">
        <v>0</v>
      </c>
      <c r="BA34" s="11">
        <v>30345</v>
      </c>
      <c r="BB34" s="11">
        <v>30345</v>
      </c>
      <c r="BC34" s="11">
        <v>0</v>
      </c>
      <c r="BD34" s="11">
        <v>7815</v>
      </c>
      <c r="BE34" s="11">
        <v>0</v>
      </c>
      <c r="BF34" s="11">
        <v>35.5</v>
      </c>
      <c r="BG34" s="11">
        <v>300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</row>
    <row r="35" spans="1:77" x14ac:dyDescent="0.25">
      <c r="A35" s="23">
        <v>2014</v>
      </c>
      <c r="B35" s="23" t="s">
        <v>146</v>
      </c>
      <c r="C35" s="23" t="s">
        <v>147</v>
      </c>
      <c r="D35" s="23">
        <v>32359</v>
      </c>
      <c r="E35" s="23" t="s">
        <v>88</v>
      </c>
      <c r="F35" s="23" t="s">
        <v>148</v>
      </c>
      <c r="G35" s="22" t="s">
        <v>90</v>
      </c>
      <c r="H35" s="28">
        <v>37974</v>
      </c>
      <c r="I35" s="28">
        <v>41690</v>
      </c>
      <c r="J35" s="20" t="s">
        <v>91</v>
      </c>
      <c r="K35" s="19"/>
      <c r="L35" s="27"/>
      <c r="M35" s="27">
        <v>19</v>
      </c>
      <c r="N35" s="18">
        <v>0</v>
      </c>
      <c r="O35" s="18">
        <v>19</v>
      </c>
      <c r="P35" s="26">
        <v>15</v>
      </c>
      <c r="Q35" s="26">
        <v>25.5</v>
      </c>
      <c r="R35" s="25">
        <v>12.5</v>
      </c>
      <c r="S35" s="24">
        <v>72</v>
      </c>
      <c r="T35" s="18"/>
      <c r="U35" s="17"/>
      <c r="V35" s="17">
        <v>20.399999999999999</v>
      </c>
      <c r="W35" s="17">
        <v>0</v>
      </c>
      <c r="X35" s="17">
        <v>20.399999999999999</v>
      </c>
      <c r="Y35" s="17">
        <v>15</v>
      </c>
      <c r="Z35" s="17">
        <v>31.9</v>
      </c>
      <c r="AA35" s="17">
        <v>6.2</v>
      </c>
      <c r="AB35" s="17">
        <v>73.5</v>
      </c>
      <c r="AC35" s="16" t="s">
        <v>93</v>
      </c>
      <c r="AD35" s="15" t="s">
        <v>149</v>
      </c>
      <c r="AE35" s="15" t="s">
        <v>102</v>
      </c>
      <c r="AF35" s="14" t="s">
        <v>93</v>
      </c>
      <c r="AG35" s="13">
        <v>0</v>
      </c>
      <c r="AH35" s="13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118877.2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</row>
    <row r="36" spans="1:77" x14ac:dyDescent="0.25">
      <c r="A36" s="23">
        <v>2014</v>
      </c>
      <c r="B36" s="23" t="s">
        <v>150</v>
      </c>
      <c r="C36" s="23" t="s">
        <v>147</v>
      </c>
      <c r="D36" s="23">
        <v>32359</v>
      </c>
      <c r="E36" s="23" t="s">
        <v>88</v>
      </c>
      <c r="F36" s="23" t="s">
        <v>148</v>
      </c>
      <c r="G36" s="22" t="s">
        <v>90</v>
      </c>
      <c r="H36" s="29">
        <v>37974</v>
      </c>
      <c r="I36" s="28">
        <v>41690</v>
      </c>
      <c r="J36" s="20" t="s">
        <v>97</v>
      </c>
      <c r="K36" s="19"/>
      <c r="L36" s="27"/>
      <c r="M36" s="27">
        <v>0</v>
      </c>
      <c r="N36" s="18">
        <v>54</v>
      </c>
      <c r="O36" s="18">
        <v>54</v>
      </c>
      <c r="P36" s="26">
        <v>0</v>
      </c>
      <c r="Q36" s="26">
        <v>0</v>
      </c>
      <c r="R36" s="25">
        <v>0</v>
      </c>
      <c r="S36" s="24">
        <v>54</v>
      </c>
      <c r="T36" s="18"/>
      <c r="U36" s="17"/>
      <c r="V36" s="17">
        <v>0</v>
      </c>
      <c r="W36" s="17">
        <v>53.9</v>
      </c>
      <c r="X36" s="17">
        <v>53.9</v>
      </c>
      <c r="Y36" s="17">
        <v>0</v>
      </c>
      <c r="Z36" s="17">
        <v>0</v>
      </c>
      <c r="AA36" s="17">
        <v>0</v>
      </c>
      <c r="AB36" s="17">
        <v>53.9</v>
      </c>
      <c r="AC36" s="16" t="s">
        <v>92</v>
      </c>
      <c r="AD36" s="15"/>
      <c r="AE36" s="15"/>
      <c r="AF36" s="14" t="s">
        <v>93</v>
      </c>
      <c r="AG36" s="13">
        <v>0</v>
      </c>
      <c r="AH36" s="13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338342.8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</row>
    <row r="37" spans="1:77" x14ac:dyDescent="0.25">
      <c r="A37" s="23">
        <v>2014</v>
      </c>
      <c r="B37" s="23">
        <v>1982</v>
      </c>
      <c r="C37" s="23" t="s">
        <v>151</v>
      </c>
      <c r="D37" s="23">
        <v>34100</v>
      </c>
      <c r="E37" s="23" t="s">
        <v>88</v>
      </c>
      <c r="F37" s="23" t="s">
        <v>148</v>
      </c>
      <c r="G37" s="22" t="s">
        <v>90</v>
      </c>
      <c r="H37" s="29">
        <v>37609</v>
      </c>
      <c r="I37" s="28">
        <v>41820</v>
      </c>
      <c r="J37" s="20" t="s">
        <v>97</v>
      </c>
      <c r="K37" s="19"/>
      <c r="L37" s="27"/>
      <c r="M37" s="27">
        <v>0</v>
      </c>
      <c r="N37" s="18">
        <v>161</v>
      </c>
      <c r="O37" s="18">
        <v>161</v>
      </c>
      <c r="P37" s="26">
        <v>0</v>
      </c>
      <c r="Q37" s="26">
        <v>95</v>
      </c>
      <c r="R37" s="25">
        <v>0</v>
      </c>
      <c r="S37" s="24">
        <v>256</v>
      </c>
      <c r="T37" s="18"/>
      <c r="U37" s="17"/>
      <c r="V37" s="17">
        <v>0</v>
      </c>
      <c r="W37" s="17">
        <v>152.51</v>
      </c>
      <c r="X37" s="17">
        <v>152.51</v>
      </c>
      <c r="Y37" s="17">
        <v>0</v>
      </c>
      <c r="Z37" s="17">
        <v>113.77</v>
      </c>
      <c r="AA37" s="17">
        <v>0</v>
      </c>
      <c r="AB37" s="17">
        <v>266.27999999999997</v>
      </c>
      <c r="AC37" s="16" t="s">
        <v>92</v>
      </c>
      <c r="AD37" s="15"/>
      <c r="AE37" s="15"/>
      <c r="AF37" s="14" t="s">
        <v>93</v>
      </c>
      <c r="AG37" s="13">
        <v>258550</v>
      </c>
      <c r="AH37" s="13">
        <v>0</v>
      </c>
      <c r="AI37" s="12">
        <v>0</v>
      </c>
      <c r="AJ37" s="12">
        <v>120000</v>
      </c>
      <c r="AK37" s="12">
        <v>120000</v>
      </c>
      <c r="AL37" s="12">
        <v>0</v>
      </c>
      <c r="AM37" s="12">
        <v>74.8</v>
      </c>
      <c r="AN37" s="11">
        <v>74.8</v>
      </c>
      <c r="AO37" s="11">
        <v>26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0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  <c r="BW37" s="11">
        <v>0</v>
      </c>
      <c r="BX37" s="11">
        <v>0</v>
      </c>
      <c r="BY37" s="11">
        <v>0</v>
      </c>
    </row>
    <row r="38" spans="1:77" x14ac:dyDescent="0.25">
      <c r="A38" s="23">
        <v>2015</v>
      </c>
      <c r="B38" s="23">
        <v>2285</v>
      </c>
      <c r="C38" s="23" t="s">
        <v>152</v>
      </c>
      <c r="D38" s="23" t="s">
        <v>153</v>
      </c>
      <c r="E38" s="23" t="s">
        <v>88</v>
      </c>
      <c r="F38" s="23" t="s">
        <v>89</v>
      </c>
      <c r="G38" s="22" t="s">
        <v>90</v>
      </c>
      <c r="H38" s="29">
        <v>39063</v>
      </c>
      <c r="I38" s="28">
        <v>41639</v>
      </c>
      <c r="J38" s="20" t="s">
        <v>91</v>
      </c>
      <c r="K38" s="19"/>
      <c r="L38" s="27"/>
      <c r="M38" s="27">
        <v>33.299999999999997</v>
      </c>
      <c r="N38" s="18">
        <v>0</v>
      </c>
      <c r="O38" s="18">
        <v>33.299999999999997</v>
      </c>
      <c r="P38" s="26">
        <v>0</v>
      </c>
      <c r="Q38" s="26">
        <v>8.4600000000000009</v>
      </c>
      <c r="R38" s="25">
        <v>2.76</v>
      </c>
      <c r="S38" s="24">
        <v>44.519999999999996</v>
      </c>
      <c r="T38" s="18"/>
      <c r="U38" s="17"/>
      <c r="V38" s="17">
        <v>44.61</v>
      </c>
      <c r="W38" s="17">
        <v>0</v>
      </c>
      <c r="X38" s="17">
        <v>44.61</v>
      </c>
      <c r="Y38" s="17">
        <v>0</v>
      </c>
      <c r="Z38" s="17">
        <v>9.49</v>
      </c>
      <c r="AA38" s="17">
        <v>3.52</v>
      </c>
      <c r="AB38" s="17">
        <v>57.620000000000005</v>
      </c>
      <c r="AC38" s="16" t="s">
        <v>92</v>
      </c>
      <c r="AD38" s="15"/>
      <c r="AE38" s="15"/>
      <c r="AF38" s="14" t="s">
        <v>92</v>
      </c>
      <c r="AG38" s="13">
        <v>0</v>
      </c>
      <c r="AH38" s="13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</row>
    <row r="39" spans="1:77" x14ac:dyDescent="0.25">
      <c r="A39" s="23">
        <v>2015</v>
      </c>
      <c r="B39" s="23" t="s">
        <v>154</v>
      </c>
      <c r="C39" s="23" t="s">
        <v>155</v>
      </c>
      <c r="D39" s="23" t="s">
        <v>156</v>
      </c>
      <c r="E39" s="23" t="s">
        <v>88</v>
      </c>
      <c r="F39" s="23" t="s">
        <v>157</v>
      </c>
      <c r="G39" s="22" t="s">
        <v>90</v>
      </c>
      <c r="H39" s="29">
        <v>39426</v>
      </c>
      <c r="I39" s="28">
        <v>40268</v>
      </c>
      <c r="J39" s="20" t="s">
        <v>97</v>
      </c>
      <c r="K39" s="19"/>
      <c r="L39" s="27"/>
      <c r="M39" s="27">
        <v>0</v>
      </c>
      <c r="N39" s="18">
        <v>600</v>
      </c>
      <c r="O39" s="18">
        <v>600</v>
      </c>
      <c r="P39" s="26">
        <v>0</v>
      </c>
      <c r="Q39" s="26">
        <v>0</v>
      </c>
      <c r="R39" s="25">
        <v>0</v>
      </c>
      <c r="S39" s="24">
        <v>600</v>
      </c>
      <c r="T39" s="18"/>
      <c r="U39" s="17"/>
      <c r="V39" s="17">
        <v>0</v>
      </c>
      <c r="W39" s="17">
        <v>600</v>
      </c>
      <c r="X39" s="17">
        <v>600</v>
      </c>
      <c r="Y39" s="17">
        <v>0</v>
      </c>
      <c r="Z39" s="17">
        <v>0</v>
      </c>
      <c r="AA39" s="17">
        <v>0</v>
      </c>
      <c r="AB39" s="17">
        <v>600</v>
      </c>
      <c r="AC39" s="16" t="s">
        <v>92</v>
      </c>
      <c r="AD39" s="15"/>
      <c r="AE39" s="15"/>
      <c r="AF39" s="14" t="s">
        <v>92</v>
      </c>
      <c r="AG39" s="13">
        <v>0</v>
      </c>
      <c r="AH39" s="13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  <c r="BN39" s="11">
        <v>0</v>
      </c>
      <c r="BO39" s="11">
        <v>0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0</v>
      </c>
      <c r="BW39" s="11">
        <v>0</v>
      </c>
      <c r="BX39" s="11">
        <v>0</v>
      </c>
      <c r="BY39" s="11">
        <v>0</v>
      </c>
    </row>
    <row r="40" spans="1:77" x14ac:dyDescent="0.25">
      <c r="A40" s="23">
        <v>2015</v>
      </c>
      <c r="B40" s="23">
        <v>1983</v>
      </c>
      <c r="C40" s="23" t="s">
        <v>158</v>
      </c>
      <c r="D40" s="23" t="s">
        <v>159</v>
      </c>
      <c r="E40" s="23" t="s">
        <v>88</v>
      </c>
      <c r="F40" s="23" t="s">
        <v>89</v>
      </c>
      <c r="G40" s="22" t="s">
        <v>90</v>
      </c>
      <c r="H40" s="29">
        <v>37609</v>
      </c>
      <c r="I40" s="28">
        <v>41547</v>
      </c>
      <c r="J40" s="20" t="s">
        <v>97</v>
      </c>
      <c r="K40" s="19"/>
      <c r="L40" s="27"/>
      <c r="M40" s="27">
        <v>0</v>
      </c>
      <c r="N40" s="18">
        <v>140</v>
      </c>
      <c r="O40" s="18">
        <v>140</v>
      </c>
      <c r="P40" s="26">
        <v>0</v>
      </c>
      <c r="Q40" s="26">
        <v>35</v>
      </c>
      <c r="R40" s="25">
        <v>0</v>
      </c>
      <c r="S40" s="24">
        <v>175</v>
      </c>
      <c r="T40" s="18"/>
      <c r="U40" s="17"/>
      <c r="V40" s="17">
        <v>0</v>
      </c>
      <c r="W40" s="17">
        <v>99.26</v>
      </c>
      <c r="X40" s="17">
        <v>99.26</v>
      </c>
      <c r="Y40" s="17">
        <v>0</v>
      </c>
      <c r="Z40" s="17">
        <v>74.489999999999995</v>
      </c>
      <c r="AA40" s="17">
        <v>0</v>
      </c>
      <c r="AB40" s="17">
        <v>173.75</v>
      </c>
      <c r="AC40" s="16" t="s">
        <v>92</v>
      </c>
      <c r="AD40" s="15"/>
      <c r="AE40" s="15"/>
      <c r="AF40" s="14" t="s">
        <v>93</v>
      </c>
      <c r="AG40" s="13">
        <v>0</v>
      </c>
      <c r="AH40" s="13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1">
        <v>0</v>
      </c>
      <c r="AO40" s="11">
        <v>251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  <c r="BP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</row>
    <row r="41" spans="1:77" x14ac:dyDescent="0.25">
      <c r="A41" s="23">
        <v>2015</v>
      </c>
      <c r="B41" s="23">
        <v>2348</v>
      </c>
      <c r="C41" s="23" t="s">
        <v>160</v>
      </c>
      <c r="D41" s="23" t="s">
        <v>161</v>
      </c>
      <c r="E41" s="23" t="s">
        <v>88</v>
      </c>
      <c r="F41" s="23" t="s">
        <v>89</v>
      </c>
      <c r="G41" s="22" t="s">
        <v>90</v>
      </c>
      <c r="H41" s="29">
        <v>39325</v>
      </c>
      <c r="I41" s="28">
        <v>41674</v>
      </c>
      <c r="J41" s="20" t="s">
        <v>91</v>
      </c>
      <c r="K41" s="19"/>
      <c r="L41" s="27"/>
      <c r="M41" s="27">
        <v>49.559999999999995</v>
      </c>
      <c r="N41" s="18">
        <v>0</v>
      </c>
      <c r="O41" s="18">
        <v>49.559999999999995</v>
      </c>
      <c r="P41" s="26">
        <v>0</v>
      </c>
      <c r="Q41" s="26">
        <v>21.4</v>
      </c>
      <c r="R41" s="25">
        <v>0</v>
      </c>
      <c r="S41" s="24">
        <v>70.959999999999994</v>
      </c>
      <c r="T41" s="18"/>
      <c r="U41" s="17"/>
      <c r="V41" s="17">
        <v>48.449999999999996</v>
      </c>
      <c r="W41" s="17">
        <v>0</v>
      </c>
      <c r="X41" s="17">
        <v>48.449999999999996</v>
      </c>
      <c r="Y41" s="17">
        <v>0</v>
      </c>
      <c r="Z41" s="17">
        <v>19.41</v>
      </c>
      <c r="AA41" s="17">
        <v>0</v>
      </c>
      <c r="AB41" s="17">
        <v>67.86</v>
      </c>
      <c r="AC41" s="16" t="s">
        <v>92</v>
      </c>
      <c r="AD41" s="15"/>
      <c r="AE41" s="15"/>
      <c r="AF41" s="14" t="s">
        <v>92</v>
      </c>
      <c r="AG41" s="13">
        <v>0</v>
      </c>
      <c r="AH41" s="13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0</v>
      </c>
      <c r="BY41" s="11">
        <v>0</v>
      </c>
    </row>
    <row r="42" spans="1:77" x14ac:dyDescent="0.25">
      <c r="A42" s="23">
        <v>2016</v>
      </c>
      <c r="B42" s="23">
        <v>2416</v>
      </c>
      <c r="C42" s="23" t="s">
        <v>162</v>
      </c>
      <c r="D42" s="23" t="s">
        <v>163</v>
      </c>
      <c r="E42" s="23" t="s">
        <v>88</v>
      </c>
      <c r="F42" s="23" t="s">
        <v>164</v>
      </c>
      <c r="G42" s="22" t="s">
        <v>90</v>
      </c>
      <c r="H42" s="29">
        <v>39538</v>
      </c>
      <c r="I42" s="28">
        <v>41973</v>
      </c>
      <c r="J42" s="20" t="s">
        <v>91</v>
      </c>
      <c r="K42" s="19"/>
      <c r="L42" s="27"/>
      <c r="M42" s="27">
        <v>80</v>
      </c>
      <c r="N42" s="18">
        <v>0</v>
      </c>
      <c r="O42" s="18">
        <v>80</v>
      </c>
      <c r="P42" s="26">
        <v>0</v>
      </c>
      <c r="Q42" s="26">
        <v>35</v>
      </c>
      <c r="R42" s="25">
        <v>0</v>
      </c>
      <c r="S42" s="24">
        <v>115</v>
      </c>
      <c r="T42" s="18"/>
      <c r="U42" s="17"/>
      <c r="V42" s="17">
        <v>75.766999999999996</v>
      </c>
      <c r="W42" s="17">
        <v>0</v>
      </c>
      <c r="X42" s="17">
        <v>75.766999999999996</v>
      </c>
      <c r="Y42" s="17">
        <v>0</v>
      </c>
      <c r="Z42" s="17">
        <v>33.65</v>
      </c>
      <c r="AA42" s="17">
        <v>0</v>
      </c>
      <c r="AB42" s="17">
        <v>109.417</v>
      </c>
      <c r="AC42" s="16" t="s">
        <v>92</v>
      </c>
      <c r="AD42" s="15"/>
      <c r="AE42" s="15"/>
      <c r="AF42" s="14" t="s">
        <v>93</v>
      </c>
      <c r="AG42" s="13">
        <v>0</v>
      </c>
      <c r="AH42" s="13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132009</v>
      </c>
      <c r="BN42" s="11">
        <v>55285</v>
      </c>
      <c r="BO42" s="11">
        <v>76724</v>
      </c>
      <c r="BP42" s="11">
        <v>132009</v>
      </c>
      <c r="BQ42" s="11">
        <v>55285</v>
      </c>
      <c r="BR42" s="11">
        <v>76724</v>
      </c>
      <c r="BS42" s="11">
        <v>132009</v>
      </c>
      <c r="BT42" s="11">
        <v>7736</v>
      </c>
      <c r="BU42" s="11">
        <v>3671</v>
      </c>
      <c r="BV42" s="11">
        <v>4065</v>
      </c>
      <c r="BW42" s="11">
        <v>7736</v>
      </c>
      <c r="BX42" s="11">
        <v>0</v>
      </c>
      <c r="BY42" s="11">
        <v>0</v>
      </c>
    </row>
    <row r="43" spans="1:77" x14ac:dyDescent="0.25">
      <c r="A43" s="23">
        <v>2016</v>
      </c>
      <c r="B43" s="23" t="s">
        <v>165</v>
      </c>
      <c r="C43" s="23" t="s">
        <v>166</v>
      </c>
      <c r="D43" s="23" t="s">
        <v>167</v>
      </c>
      <c r="E43" s="23" t="s">
        <v>88</v>
      </c>
      <c r="F43" s="23" t="s">
        <v>96</v>
      </c>
      <c r="G43" s="22" t="s">
        <v>90</v>
      </c>
      <c r="H43" s="29">
        <v>39786</v>
      </c>
      <c r="I43" s="28">
        <v>40908</v>
      </c>
      <c r="J43" s="20" t="s">
        <v>97</v>
      </c>
      <c r="K43" s="19"/>
      <c r="L43" s="27"/>
      <c r="M43" s="27">
        <v>0</v>
      </c>
      <c r="N43" s="18">
        <v>550</v>
      </c>
      <c r="O43" s="18">
        <v>550</v>
      </c>
      <c r="P43" s="26">
        <v>0</v>
      </c>
      <c r="Q43" s="26">
        <v>0</v>
      </c>
      <c r="R43" s="25">
        <v>0</v>
      </c>
      <c r="S43" s="24">
        <v>550</v>
      </c>
      <c r="T43" s="18"/>
      <c r="U43" s="17"/>
      <c r="V43" s="17">
        <v>0</v>
      </c>
      <c r="W43" s="17">
        <v>550</v>
      </c>
      <c r="X43" s="17">
        <v>550</v>
      </c>
      <c r="Y43" s="17">
        <v>0</v>
      </c>
      <c r="Z43" s="17">
        <v>0</v>
      </c>
      <c r="AA43" s="17">
        <v>0</v>
      </c>
      <c r="AB43" s="17">
        <v>550</v>
      </c>
      <c r="AC43" s="16" t="s">
        <v>92</v>
      </c>
      <c r="AD43" s="15"/>
      <c r="AE43" s="15"/>
      <c r="AF43" s="14" t="s">
        <v>92</v>
      </c>
      <c r="AG43" s="13">
        <v>0</v>
      </c>
      <c r="AH43" s="13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0</v>
      </c>
      <c r="BK43" s="11">
        <v>0</v>
      </c>
      <c r="BL43" s="11">
        <v>0</v>
      </c>
      <c r="BM43" s="11">
        <v>0</v>
      </c>
      <c r="BN43" s="11">
        <v>0</v>
      </c>
      <c r="BO43" s="11">
        <v>0</v>
      </c>
      <c r="BP43" s="11">
        <v>0</v>
      </c>
      <c r="BQ43" s="11">
        <v>0</v>
      </c>
      <c r="BR43" s="11">
        <v>0</v>
      </c>
      <c r="BS43" s="11">
        <v>0</v>
      </c>
      <c r="BT43" s="11">
        <v>0</v>
      </c>
      <c r="BU43" s="11">
        <v>0</v>
      </c>
      <c r="BV43" s="11">
        <v>0</v>
      </c>
      <c r="BW43" s="11">
        <v>0</v>
      </c>
      <c r="BX43" s="11">
        <v>0</v>
      </c>
      <c r="BY43" s="11">
        <v>0</v>
      </c>
    </row>
    <row r="44" spans="1:77" x14ac:dyDescent="0.25">
      <c r="A44" s="23">
        <v>2016</v>
      </c>
      <c r="B44" s="23">
        <v>7239</v>
      </c>
      <c r="C44" s="23" t="s">
        <v>168</v>
      </c>
      <c r="D44" s="23" t="s">
        <v>169</v>
      </c>
      <c r="E44" s="23" t="s">
        <v>88</v>
      </c>
      <c r="F44" s="23" t="s">
        <v>170</v>
      </c>
      <c r="G44" s="22" t="s">
        <v>116</v>
      </c>
      <c r="H44" s="29">
        <v>38924</v>
      </c>
      <c r="I44" s="28">
        <v>40056</v>
      </c>
      <c r="J44" s="20" t="s">
        <v>97</v>
      </c>
      <c r="K44" s="19"/>
      <c r="L44" s="27"/>
      <c r="M44" s="27">
        <v>0</v>
      </c>
      <c r="N44" s="18">
        <v>10</v>
      </c>
      <c r="O44" s="18">
        <v>10</v>
      </c>
      <c r="P44" s="26">
        <v>0</v>
      </c>
      <c r="Q44" s="26">
        <v>0</v>
      </c>
      <c r="R44" s="25">
        <v>0</v>
      </c>
      <c r="S44" s="24">
        <v>10</v>
      </c>
      <c r="T44" s="18"/>
      <c r="U44" s="17"/>
      <c r="V44" s="17">
        <v>0</v>
      </c>
      <c r="W44" s="17">
        <v>10</v>
      </c>
      <c r="X44" s="17">
        <v>10</v>
      </c>
      <c r="Y44" s="17">
        <v>0</v>
      </c>
      <c r="Z44" s="17">
        <v>0</v>
      </c>
      <c r="AA44" s="17">
        <v>0</v>
      </c>
      <c r="AB44" s="17">
        <v>10</v>
      </c>
      <c r="AC44" s="16" t="s">
        <v>92</v>
      </c>
      <c r="AD44" s="15"/>
      <c r="AE44" s="15"/>
      <c r="AF44" s="14" t="s">
        <v>92</v>
      </c>
      <c r="AG44" s="13">
        <v>0</v>
      </c>
      <c r="AH44" s="13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0</v>
      </c>
      <c r="BP44" s="11">
        <v>0</v>
      </c>
      <c r="BQ44" s="11">
        <v>0</v>
      </c>
      <c r="BR44" s="11">
        <v>0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</row>
    <row r="45" spans="1:77" x14ac:dyDescent="0.25">
      <c r="A45" s="23">
        <v>2017</v>
      </c>
      <c r="B45" s="23">
        <v>2361</v>
      </c>
      <c r="C45" s="23" t="s">
        <v>171</v>
      </c>
      <c r="D45" s="23" t="s">
        <v>172</v>
      </c>
      <c r="E45" s="23" t="s">
        <v>88</v>
      </c>
      <c r="F45" s="23" t="s">
        <v>173</v>
      </c>
      <c r="G45" s="22" t="s">
        <v>90</v>
      </c>
      <c r="H45" s="21">
        <v>39385</v>
      </c>
      <c r="I45" s="21">
        <v>39538</v>
      </c>
      <c r="J45" s="20" t="s">
        <v>174</v>
      </c>
      <c r="K45" s="19">
        <v>0</v>
      </c>
      <c r="L45" s="18">
        <v>0</v>
      </c>
      <c r="M45" s="18">
        <v>0</v>
      </c>
      <c r="N45" s="18">
        <v>400</v>
      </c>
      <c r="O45" s="18">
        <v>400</v>
      </c>
      <c r="P45" s="18">
        <v>0</v>
      </c>
      <c r="Q45" s="18">
        <v>0</v>
      </c>
      <c r="R45" s="18">
        <v>0</v>
      </c>
      <c r="S45" s="18">
        <v>400</v>
      </c>
      <c r="T45" s="18">
        <v>0</v>
      </c>
      <c r="U45" s="17">
        <v>0</v>
      </c>
      <c r="V45" s="17">
        <v>0</v>
      </c>
      <c r="W45" s="17">
        <v>400</v>
      </c>
      <c r="X45" s="17">
        <v>400</v>
      </c>
      <c r="Y45" s="17">
        <v>0</v>
      </c>
      <c r="Z45" s="17">
        <v>0</v>
      </c>
      <c r="AA45" s="17">
        <v>0</v>
      </c>
      <c r="AB45" s="17">
        <v>400</v>
      </c>
      <c r="AC45" s="16" t="s">
        <v>92</v>
      </c>
      <c r="AD45" s="15"/>
      <c r="AE45" s="15"/>
      <c r="AF45" s="14" t="s">
        <v>93</v>
      </c>
      <c r="AG45" s="13">
        <v>0</v>
      </c>
      <c r="AH45" s="13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11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11">
        <v>0</v>
      </c>
      <c r="BI45" s="11">
        <v>0</v>
      </c>
      <c r="BJ45" s="11">
        <v>0</v>
      </c>
      <c r="BK45" s="11">
        <v>0</v>
      </c>
      <c r="BL45" s="11">
        <v>0</v>
      </c>
      <c r="BM45" s="11">
        <v>344</v>
      </c>
      <c r="BN45" s="11">
        <v>180</v>
      </c>
      <c r="BO45" s="11">
        <v>164</v>
      </c>
      <c r="BP45" s="11">
        <v>0</v>
      </c>
      <c r="BQ45" s="11">
        <v>0</v>
      </c>
      <c r="BR45" s="11">
        <v>0</v>
      </c>
      <c r="BS45" s="11">
        <v>0</v>
      </c>
      <c r="BT45" s="11">
        <v>5000</v>
      </c>
      <c r="BU45" s="11">
        <v>0</v>
      </c>
      <c r="BV45" s="11">
        <v>0</v>
      </c>
      <c r="BW45" s="11">
        <v>0</v>
      </c>
      <c r="BX45" s="11">
        <v>0</v>
      </c>
      <c r="BY45" s="11">
        <v>0</v>
      </c>
    </row>
    <row r="46" spans="1:77" x14ac:dyDescent="0.25">
      <c r="A46" s="23">
        <v>2017</v>
      </c>
      <c r="B46" s="23">
        <v>2516</v>
      </c>
      <c r="C46" s="23" t="s">
        <v>175</v>
      </c>
      <c r="D46" s="23" t="s">
        <v>176</v>
      </c>
      <c r="E46" s="23" t="s">
        <v>88</v>
      </c>
      <c r="F46" s="23" t="s">
        <v>177</v>
      </c>
      <c r="G46" s="22" t="s">
        <v>90</v>
      </c>
      <c r="H46" s="21">
        <v>39903</v>
      </c>
      <c r="I46" s="21">
        <v>42004</v>
      </c>
      <c r="J46" s="20" t="s">
        <v>174</v>
      </c>
      <c r="K46" s="19">
        <v>0</v>
      </c>
      <c r="L46" s="18">
        <v>0</v>
      </c>
      <c r="M46" s="18">
        <v>0</v>
      </c>
      <c r="N46" s="18">
        <v>100</v>
      </c>
      <c r="O46" s="18">
        <v>100</v>
      </c>
      <c r="P46" s="18">
        <v>0</v>
      </c>
      <c r="Q46" s="18">
        <v>0</v>
      </c>
      <c r="R46" s="18">
        <v>0</v>
      </c>
      <c r="S46" s="18">
        <v>100</v>
      </c>
      <c r="T46" s="18">
        <v>0</v>
      </c>
      <c r="U46" s="17">
        <v>0</v>
      </c>
      <c r="V46" s="17">
        <v>0</v>
      </c>
      <c r="W46" s="17">
        <v>99.481999999999999</v>
      </c>
      <c r="X46" s="17">
        <v>99.481999999999999</v>
      </c>
      <c r="Y46" s="17">
        <v>0</v>
      </c>
      <c r="Z46" s="17">
        <v>0</v>
      </c>
      <c r="AA46" s="17">
        <v>0</v>
      </c>
      <c r="AB46" s="17">
        <v>99.481999999999999</v>
      </c>
      <c r="AC46" s="16" t="s">
        <v>92</v>
      </c>
      <c r="AD46" s="15"/>
      <c r="AE46" s="15"/>
      <c r="AF46" s="14" t="s">
        <v>92</v>
      </c>
      <c r="AG46" s="13">
        <v>0</v>
      </c>
      <c r="AH46" s="13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11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0</v>
      </c>
      <c r="BY46" s="11">
        <v>0</v>
      </c>
    </row>
    <row r="47" spans="1:77" x14ac:dyDescent="0.25">
      <c r="A47" s="23">
        <v>2017</v>
      </c>
      <c r="B47" s="23">
        <v>2768</v>
      </c>
      <c r="C47" s="23" t="s">
        <v>178</v>
      </c>
      <c r="D47" s="23" t="s">
        <v>179</v>
      </c>
      <c r="E47" s="23" t="s">
        <v>88</v>
      </c>
      <c r="F47" s="23" t="s">
        <v>177</v>
      </c>
      <c r="G47" s="22" t="s">
        <v>90</v>
      </c>
      <c r="H47" s="21">
        <v>40760</v>
      </c>
      <c r="I47" s="21">
        <v>42697</v>
      </c>
      <c r="J47" s="20" t="s">
        <v>174</v>
      </c>
      <c r="K47" s="19">
        <v>0</v>
      </c>
      <c r="L47" s="18">
        <v>0</v>
      </c>
      <c r="M47" s="18">
        <v>0</v>
      </c>
      <c r="N47" s="18">
        <v>100</v>
      </c>
      <c r="O47" s="18">
        <v>100</v>
      </c>
      <c r="P47" s="18">
        <v>0</v>
      </c>
      <c r="Q47" s="18">
        <v>27.6</v>
      </c>
      <c r="R47" s="18">
        <v>8</v>
      </c>
      <c r="S47" s="18">
        <v>135.6</v>
      </c>
      <c r="T47" s="18">
        <v>0</v>
      </c>
      <c r="U47" s="17">
        <v>0</v>
      </c>
      <c r="V47" s="17">
        <v>0</v>
      </c>
      <c r="W47" s="17">
        <v>95.554000000000002</v>
      </c>
      <c r="X47" s="17">
        <v>95.554000000000002</v>
      </c>
      <c r="Y47" s="17">
        <v>0</v>
      </c>
      <c r="Z47" s="17">
        <v>20.77</v>
      </c>
      <c r="AA47" s="17">
        <v>5.5</v>
      </c>
      <c r="AB47" s="17">
        <v>121.824</v>
      </c>
      <c r="AC47" s="16" t="s">
        <v>92</v>
      </c>
      <c r="AD47" s="15"/>
      <c r="AE47" s="15"/>
      <c r="AF47" s="14" t="s">
        <v>93</v>
      </c>
      <c r="AG47" s="13">
        <v>0</v>
      </c>
      <c r="AH47" s="13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1436.7</v>
      </c>
      <c r="AT47" s="11">
        <v>0</v>
      </c>
      <c r="AU47" s="11">
        <v>1436.7</v>
      </c>
      <c r="AV47" s="11">
        <v>1436.7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83870</v>
      </c>
      <c r="BE47" s="11">
        <v>0</v>
      </c>
      <c r="BF47" s="11">
        <v>15</v>
      </c>
      <c r="BG47" s="11">
        <v>20700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</row>
    <row r="48" spans="1:77" x14ac:dyDescent="0.25">
      <c r="A48" s="23">
        <v>2017</v>
      </c>
      <c r="B48" s="23">
        <v>2895</v>
      </c>
      <c r="C48" s="23" t="s">
        <v>180</v>
      </c>
      <c r="D48" s="23" t="s">
        <v>181</v>
      </c>
      <c r="E48" s="23" t="s">
        <v>88</v>
      </c>
      <c r="F48" s="23" t="s">
        <v>173</v>
      </c>
      <c r="G48" s="22" t="s">
        <v>90</v>
      </c>
      <c r="H48" s="21">
        <v>41173</v>
      </c>
      <c r="I48" s="21">
        <v>41274</v>
      </c>
      <c r="J48" s="20" t="s">
        <v>174</v>
      </c>
      <c r="K48" s="19">
        <v>0</v>
      </c>
      <c r="L48" s="18">
        <v>0</v>
      </c>
      <c r="M48" s="18">
        <v>0</v>
      </c>
      <c r="N48" s="18">
        <v>300</v>
      </c>
      <c r="O48" s="18">
        <v>300</v>
      </c>
      <c r="P48" s="18">
        <v>0</v>
      </c>
      <c r="Q48" s="18">
        <v>0</v>
      </c>
      <c r="R48" s="18">
        <v>0</v>
      </c>
      <c r="S48" s="18">
        <v>300</v>
      </c>
      <c r="T48" s="18">
        <v>0</v>
      </c>
      <c r="U48" s="17">
        <v>0</v>
      </c>
      <c r="V48" s="17">
        <v>0</v>
      </c>
      <c r="W48" s="17">
        <v>300</v>
      </c>
      <c r="X48" s="17">
        <v>300</v>
      </c>
      <c r="Y48" s="17">
        <v>0</v>
      </c>
      <c r="Z48" s="17">
        <v>0</v>
      </c>
      <c r="AA48" s="17">
        <v>0</v>
      </c>
      <c r="AB48" s="17">
        <v>300</v>
      </c>
      <c r="AC48" s="16" t="s">
        <v>92</v>
      </c>
      <c r="AD48" s="15"/>
      <c r="AE48" s="15"/>
      <c r="AF48" s="14" t="s">
        <v>92</v>
      </c>
      <c r="AG48" s="13">
        <v>0</v>
      </c>
      <c r="AH48" s="13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</row>
    <row r="49" spans="1:77" x14ac:dyDescent="0.25">
      <c r="A49" s="23">
        <v>2017</v>
      </c>
      <c r="B49" s="23" t="s">
        <v>182</v>
      </c>
      <c r="C49" s="23" t="s">
        <v>183</v>
      </c>
      <c r="D49" s="23" t="s">
        <v>184</v>
      </c>
      <c r="E49" s="23" t="s">
        <v>88</v>
      </c>
      <c r="F49" s="23" t="s">
        <v>185</v>
      </c>
      <c r="G49" s="22" t="s">
        <v>90</v>
      </c>
      <c r="H49" s="21">
        <v>39042</v>
      </c>
      <c r="I49" s="21">
        <v>42401</v>
      </c>
      <c r="J49" s="20" t="s">
        <v>174</v>
      </c>
      <c r="K49" s="19">
        <v>26.5</v>
      </c>
      <c r="L49" s="18">
        <v>0</v>
      </c>
      <c r="M49" s="18">
        <v>26.5</v>
      </c>
      <c r="N49" s="18">
        <v>880</v>
      </c>
      <c r="O49" s="18">
        <v>906.5</v>
      </c>
      <c r="P49" s="18">
        <v>7.6</v>
      </c>
      <c r="Q49" s="18">
        <v>4.7</v>
      </c>
      <c r="R49" s="18">
        <v>0</v>
      </c>
      <c r="S49" s="18">
        <v>918.80000000000007</v>
      </c>
      <c r="T49" s="18">
        <v>22.169</v>
      </c>
      <c r="U49" s="17">
        <v>0</v>
      </c>
      <c r="V49" s="17">
        <v>22.169</v>
      </c>
      <c r="W49" s="17">
        <v>880</v>
      </c>
      <c r="X49" s="17">
        <v>902.16899999999998</v>
      </c>
      <c r="Y49" s="17">
        <v>2.9590000000000001</v>
      </c>
      <c r="Z49" s="17">
        <v>2.9</v>
      </c>
      <c r="AA49" s="17">
        <v>0</v>
      </c>
      <c r="AB49" s="17">
        <v>908.02799999999991</v>
      </c>
      <c r="AC49" s="16" t="s">
        <v>93</v>
      </c>
      <c r="AD49" s="15"/>
      <c r="AE49" s="15" t="s">
        <v>186</v>
      </c>
      <c r="AF49" s="14" t="s">
        <v>92</v>
      </c>
      <c r="AG49" s="13">
        <v>0</v>
      </c>
      <c r="AH49" s="13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11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0</v>
      </c>
      <c r="BU49" s="11">
        <v>0</v>
      </c>
      <c r="BV49" s="11">
        <v>0</v>
      </c>
      <c r="BW49" s="11">
        <v>0</v>
      </c>
      <c r="BX49" s="11">
        <v>0</v>
      </c>
      <c r="BY49" s="11">
        <v>0</v>
      </c>
    </row>
    <row r="50" spans="1:77" x14ac:dyDescent="0.25">
      <c r="A50" s="23">
        <v>2017</v>
      </c>
      <c r="B50" s="23" t="s">
        <v>187</v>
      </c>
      <c r="C50" s="23" t="s">
        <v>188</v>
      </c>
      <c r="D50" s="23" t="s">
        <v>189</v>
      </c>
      <c r="E50" s="23" t="s">
        <v>88</v>
      </c>
      <c r="F50" s="23" t="s">
        <v>177</v>
      </c>
      <c r="G50" s="22" t="s">
        <v>90</v>
      </c>
      <c r="H50" s="21">
        <v>40086</v>
      </c>
      <c r="I50" s="21">
        <v>42699</v>
      </c>
      <c r="J50" s="20" t="s">
        <v>174</v>
      </c>
      <c r="K50" s="19">
        <v>0</v>
      </c>
      <c r="L50" s="18">
        <v>0</v>
      </c>
      <c r="M50" s="18">
        <v>0</v>
      </c>
      <c r="N50" s="18">
        <v>50</v>
      </c>
      <c r="O50" s="18">
        <v>50</v>
      </c>
      <c r="P50" s="18">
        <v>51</v>
      </c>
      <c r="Q50" s="18">
        <v>0</v>
      </c>
      <c r="R50" s="18">
        <v>0</v>
      </c>
      <c r="S50" s="18">
        <v>101</v>
      </c>
      <c r="T50" s="18">
        <v>0</v>
      </c>
      <c r="U50" s="17">
        <v>0</v>
      </c>
      <c r="V50" s="17">
        <v>0</v>
      </c>
      <c r="W50" s="17">
        <v>39.127000000000002</v>
      </c>
      <c r="X50" s="17">
        <v>39.127000000000002</v>
      </c>
      <c r="Y50" s="17">
        <v>11.247999999999999</v>
      </c>
      <c r="Z50" s="17">
        <v>12.22</v>
      </c>
      <c r="AA50" s="17">
        <v>0</v>
      </c>
      <c r="AB50" s="17">
        <v>62.594999999999999</v>
      </c>
      <c r="AC50" s="16" t="s">
        <v>93</v>
      </c>
      <c r="AD50" s="15" t="s">
        <v>190</v>
      </c>
      <c r="AE50" s="15"/>
      <c r="AF50" s="14" t="s">
        <v>93</v>
      </c>
      <c r="AG50" s="13">
        <v>1164916</v>
      </c>
      <c r="AH50" s="13">
        <v>0</v>
      </c>
      <c r="AI50" s="12">
        <v>0</v>
      </c>
      <c r="AJ50" s="12">
        <v>2250000</v>
      </c>
      <c r="AK50" s="12">
        <v>1350000</v>
      </c>
      <c r="AL50" s="12">
        <v>900000</v>
      </c>
      <c r="AM50" s="12">
        <v>0</v>
      </c>
      <c r="AN50" s="11">
        <v>0</v>
      </c>
      <c r="AO50" s="11">
        <v>0</v>
      </c>
      <c r="AP50" s="11">
        <v>3751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11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v>0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</row>
    <row r="51" spans="1:77" x14ac:dyDescent="0.25">
      <c r="A51" s="23">
        <v>2017</v>
      </c>
      <c r="B51" s="23" t="s">
        <v>191</v>
      </c>
      <c r="C51" s="23" t="s">
        <v>192</v>
      </c>
      <c r="D51" s="23" t="s">
        <v>193</v>
      </c>
      <c r="E51" s="23" t="s">
        <v>88</v>
      </c>
      <c r="F51" s="23" t="s">
        <v>177</v>
      </c>
      <c r="G51" s="22" t="s">
        <v>116</v>
      </c>
      <c r="H51" s="21">
        <v>40627</v>
      </c>
      <c r="I51" s="21" t="s">
        <v>194</v>
      </c>
      <c r="J51" s="20" t="s">
        <v>174</v>
      </c>
      <c r="K51" s="19">
        <v>0</v>
      </c>
      <c r="L51" s="18">
        <v>0</v>
      </c>
      <c r="M51" s="18">
        <v>0</v>
      </c>
      <c r="N51" s="18">
        <v>100</v>
      </c>
      <c r="O51" s="18">
        <v>100</v>
      </c>
      <c r="P51" s="18">
        <v>100</v>
      </c>
      <c r="Q51" s="18"/>
      <c r="R51" s="18"/>
      <c r="S51" s="18">
        <v>200</v>
      </c>
      <c r="T51" s="18">
        <v>0</v>
      </c>
      <c r="U51" s="17">
        <v>0</v>
      </c>
      <c r="V51" s="17">
        <v>0</v>
      </c>
      <c r="W51" s="17">
        <v>100</v>
      </c>
      <c r="X51" s="17">
        <v>100</v>
      </c>
      <c r="Y51" s="17">
        <v>100</v>
      </c>
      <c r="Z51" s="17"/>
      <c r="AA51" s="17"/>
      <c r="AB51" s="17">
        <v>200</v>
      </c>
      <c r="AC51" s="16" t="s">
        <v>93</v>
      </c>
      <c r="AD51" s="15" t="s">
        <v>195</v>
      </c>
      <c r="AE51" s="15"/>
      <c r="AF51" s="14" t="s">
        <v>92</v>
      </c>
      <c r="AG51" s="13">
        <v>0</v>
      </c>
      <c r="AH51" s="13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>
        <v>0</v>
      </c>
      <c r="BQ51" s="11">
        <v>0</v>
      </c>
      <c r="BR51" s="11">
        <v>0</v>
      </c>
      <c r="BS51" s="11">
        <v>0</v>
      </c>
      <c r="BT51" s="11">
        <v>0</v>
      </c>
      <c r="BU51" s="11">
        <v>0</v>
      </c>
      <c r="BV51" s="11">
        <v>0</v>
      </c>
      <c r="BW51" s="11">
        <v>0</v>
      </c>
      <c r="BX51" s="11">
        <v>0</v>
      </c>
      <c r="BY51" s="11">
        <v>0</v>
      </c>
    </row>
    <row r="52" spans="1:77" x14ac:dyDescent="0.25">
      <c r="A52" s="23">
        <v>2017</v>
      </c>
      <c r="B52" s="23" t="s">
        <v>196</v>
      </c>
      <c r="C52" s="23" t="s">
        <v>197</v>
      </c>
      <c r="D52" s="23" t="s">
        <v>198</v>
      </c>
      <c r="E52" s="23" t="s">
        <v>88</v>
      </c>
      <c r="F52" s="23" t="s">
        <v>173</v>
      </c>
      <c r="G52" s="22" t="s">
        <v>90</v>
      </c>
      <c r="H52" s="21">
        <v>41229</v>
      </c>
      <c r="I52" s="21">
        <v>41673</v>
      </c>
      <c r="J52" s="20" t="s">
        <v>174</v>
      </c>
      <c r="K52" s="19">
        <v>0</v>
      </c>
      <c r="L52" s="18">
        <v>0</v>
      </c>
      <c r="M52" s="18">
        <v>0</v>
      </c>
      <c r="N52" s="18">
        <v>700</v>
      </c>
      <c r="O52" s="18">
        <v>700</v>
      </c>
      <c r="P52" s="18">
        <v>0</v>
      </c>
      <c r="Q52" s="18">
        <v>0</v>
      </c>
      <c r="R52" s="18">
        <v>0</v>
      </c>
      <c r="S52" s="18">
        <v>700</v>
      </c>
      <c r="T52" s="18">
        <v>0</v>
      </c>
      <c r="U52" s="17">
        <v>0</v>
      </c>
      <c r="V52" s="17">
        <v>0</v>
      </c>
      <c r="W52" s="17">
        <v>700</v>
      </c>
      <c r="X52" s="17">
        <v>700</v>
      </c>
      <c r="Y52" s="17">
        <v>0</v>
      </c>
      <c r="Z52" s="17">
        <v>0</v>
      </c>
      <c r="AA52" s="17">
        <v>0</v>
      </c>
      <c r="AB52" s="17">
        <v>700</v>
      </c>
      <c r="AC52" s="16" t="s">
        <v>92</v>
      </c>
      <c r="AD52" s="15"/>
      <c r="AE52" s="15"/>
      <c r="AF52" s="14" t="s">
        <v>92</v>
      </c>
      <c r="AG52" s="13">
        <v>0</v>
      </c>
      <c r="AH52" s="13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0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</row>
    <row r="53" spans="1:77" x14ac:dyDescent="0.25">
      <c r="A53" s="23">
        <v>2018</v>
      </c>
      <c r="B53" s="23" t="s">
        <v>199</v>
      </c>
      <c r="C53" s="23" t="s">
        <v>200</v>
      </c>
      <c r="D53" s="23" t="s">
        <v>201</v>
      </c>
      <c r="E53" s="23" t="s">
        <v>88</v>
      </c>
      <c r="F53" s="23" t="s">
        <v>202</v>
      </c>
      <c r="G53" s="22" t="s">
        <v>90</v>
      </c>
      <c r="H53" s="21">
        <v>39804</v>
      </c>
      <c r="I53" s="21">
        <v>42985</v>
      </c>
      <c r="J53" s="20" t="s">
        <v>174</v>
      </c>
      <c r="K53" s="19">
        <v>30</v>
      </c>
      <c r="L53" s="18">
        <v>0</v>
      </c>
      <c r="M53" s="18">
        <v>30</v>
      </c>
      <c r="N53" s="18">
        <v>20</v>
      </c>
      <c r="O53" s="18">
        <v>50</v>
      </c>
      <c r="P53" s="18">
        <v>15.9</v>
      </c>
      <c r="Q53" s="18">
        <v>34.4</v>
      </c>
      <c r="R53" s="18">
        <v>3.14</v>
      </c>
      <c r="S53" s="18">
        <v>103.44000000000001</v>
      </c>
      <c r="T53" s="18">
        <v>24.582999999999998</v>
      </c>
      <c r="U53" s="17">
        <v>0</v>
      </c>
      <c r="V53" s="17">
        <v>24.582999999999998</v>
      </c>
      <c r="W53" s="17">
        <v>17.231999999999999</v>
      </c>
      <c r="X53" s="17">
        <v>41.814999999999998</v>
      </c>
      <c r="Y53" s="17">
        <v>14.45</v>
      </c>
      <c r="Z53" s="17">
        <v>7.57</v>
      </c>
      <c r="AA53" s="17">
        <v>0</v>
      </c>
      <c r="AB53" s="17">
        <v>63.835000000000001</v>
      </c>
      <c r="AC53" s="16" t="s">
        <v>93</v>
      </c>
      <c r="AD53" s="15" t="s">
        <v>203</v>
      </c>
      <c r="AE53" s="15" t="s">
        <v>102</v>
      </c>
      <c r="AF53" s="14" t="s">
        <v>93</v>
      </c>
      <c r="AG53" s="13">
        <v>0</v>
      </c>
      <c r="AH53" s="13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11">
        <v>0</v>
      </c>
      <c r="AX53" s="11">
        <v>0</v>
      </c>
      <c r="AY53" s="11">
        <v>0</v>
      </c>
      <c r="AZ53" s="11">
        <v>0</v>
      </c>
      <c r="BA53" s="11">
        <v>2064.6256128183668</v>
      </c>
      <c r="BB53" s="11">
        <v>0</v>
      </c>
      <c r="BC53" s="11">
        <v>2064.6256128183668</v>
      </c>
      <c r="BD53" s="11">
        <v>522.54396747578619</v>
      </c>
      <c r="BE53" s="11">
        <v>0</v>
      </c>
      <c r="BF53" s="11">
        <v>0</v>
      </c>
      <c r="BG53" s="11">
        <v>1302.2389094822431</v>
      </c>
      <c r="BH53" s="11">
        <v>0</v>
      </c>
      <c r="BI53" s="11">
        <v>0</v>
      </c>
      <c r="BJ53" s="11">
        <v>0</v>
      </c>
      <c r="BK53" s="11">
        <v>0</v>
      </c>
      <c r="BL53" s="11">
        <v>0</v>
      </c>
      <c r="BM53" s="11">
        <v>0</v>
      </c>
      <c r="BN53" s="11">
        <v>0</v>
      </c>
      <c r="BO53" s="11">
        <v>0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0</v>
      </c>
      <c r="BY53" s="11">
        <v>0</v>
      </c>
    </row>
    <row r="54" spans="1:77" x14ac:dyDescent="0.25">
      <c r="A54" s="23">
        <v>2018</v>
      </c>
      <c r="B54" s="23" t="s">
        <v>199</v>
      </c>
      <c r="C54" s="23" t="s">
        <v>200</v>
      </c>
      <c r="D54" s="23" t="s">
        <v>201</v>
      </c>
      <c r="E54" s="23" t="s">
        <v>88</v>
      </c>
      <c r="F54" s="23" t="s">
        <v>202</v>
      </c>
      <c r="G54" s="22" t="s">
        <v>90</v>
      </c>
      <c r="H54" s="21">
        <v>39804</v>
      </c>
      <c r="I54" s="21">
        <v>42985</v>
      </c>
      <c r="J54" s="20" t="s">
        <v>204</v>
      </c>
      <c r="K54" s="19">
        <v>30</v>
      </c>
      <c r="L54" s="18">
        <v>0</v>
      </c>
      <c r="M54" s="18">
        <v>30</v>
      </c>
      <c r="N54" s="18">
        <v>20</v>
      </c>
      <c r="O54" s="18">
        <v>50</v>
      </c>
      <c r="P54" s="18">
        <v>15.9</v>
      </c>
      <c r="Q54" s="18">
        <v>34.4</v>
      </c>
      <c r="R54" s="18">
        <v>3.14</v>
      </c>
      <c r="S54" s="18">
        <v>103.44000000000001</v>
      </c>
      <c r="T54" s="18">
        <v>24.582999999999998</v>
      </c>
      <c r="U54" s="17">
        <v>0</v>
      </c>
      <c r="V54" s="17">
        <v>24.582999999999998</v>
      </c>
      <c r="W54" s="17">
        <v>17.231999999999999</v>
      </c>
      <c r="X54" s="17">
        <v>41.814999999999998</v>
      </c>
      <c r="Y54" s="17">
        <v>14.45</v>
      </c>
      <c r="Z54" s="17">
        <v>7.57</v>
      </c>
      <c r="AA54" s="17">
        <v>0</v>
      </c>
      <c r="AB54" s="17">
        <v>63.835000000000001</v>
      </c>
      <c r="AC54" s="16" t="s">
        <v>93</v>
      </c>
      <c r="AD54" s="15" t="s">
        <v>203</v>
      </c>
      <c r="AE54" s="15" t="s">
        <v>102</v>
      </c>
      <c r="AF54" s="14" t="s">
        <v>93</v>
      </c>
      <c r="AG54" s="13">
        <v>0</v>
      </c>
      <c r="AH54" s="13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0</v>
      </c>
      <c r="AZ54" s="11">
        <v>0</v>
      </c>
      <c r="BA54" s="11">
        <v>2945.3743871816332</v>
      </c>
      <c r="BB54" s="11">
        <v>0</v>
      </c>
      <c r="BC54" s="11">
        <v>2945.3743871816332</v>
      </c>
      <c r="BD54" s="11">
        <v>745.4560325242137</v>
      </c>
      <c r="BE54" s="11">
        <v>0</v>
      </c>
      <c r="BF54" s="11">
        <v>0</v>
      </c>
      <c r="BG54" s="11">
        <v>1857.7610905177567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>
        <v>0</v>
      </c>
      <c r="BQ54" s="11">
        <v>0</v>
      </c>
      <c r="BR54" s="11">
        <v>0</v>
      </c>
      <c r="BS54" s="11">
        <v>0</v>
      </c>
      <c r="BT54" s="11">
        <v>0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</row>
    <row r="55" spans="1:77" x14ac:dyDescent="0.25">
      <c r="A55" s="1"/>
      <c r="B55" s="3"/>
      <c r="C55" s="5"/>
      <c r="D55" s="1"/>
      <c r="E55" s="1"/>
      <c r="F55" s="1"/>
      <c r="G55" s="4"/>
      <c r="H55" s="4"/>
      <c r="I55" s="4"/>
      <c r="J55" s="4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4"/>
      <c r="AD55" s="3"/>
      <c r="AE55" s="3"/>
      <c r="AF55" s="2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</row>
    <row r="56" spans="1:77" x14ac:dyDescent="0.25">
      <c r="A56" s="1"/>
      <c r="B56" s="3"/>
      <c r="C56" s="5"/>
      <c r="D56" s="1"/>
      <c r="E56" s="1"/>
      <c r="F56" s="1"/>
      <c r="G56" s="4"/>
      <c r="H56" s="4"/>
      <c r="I56" s="4"/>
      <c r="J56" s="4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4"/>
      <c r="AD56" s="3"/>
      <c r="AE56" s="3"/>
      <c r="AF56" s="2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</row>
    <row r="57" spans="1:77" x14ac:dyDescent="0.25">
      <c r="A57" s="6">
        <v>48</v>
      </c>
      <c r="B57" s="6">
        <v>48</v>
      </c>
      <c r="C57" s="6">
        <v>48</v>
      </c>
      <c r="D57" s="6">
        <v>48</v>
      </c>
      <c r="E57" s="6">
        <v>48</v>
      </c>
      <c r="F57" s="6">
        <v>48</v>
      </c>
      <c r="G57" s="6">
        <v>48</v>
      </c>
      <c r="H57" s="6">
        <v>48</v>
      </c>
      <c r="I57" s="6">
        <v>48</v>
      </c>
      <c r="J57" s="9">
        <v>48</v>
      </c>
      <c r="K57" s="10">
        <v>86.5</v>
      </c>
      <c r="L57" s="6">
        <v>0</v>
      </c>
      <c r="M57" s="6">
        <v>905.37099999999998</v>
      </c>
      <c r="N57" s="6">
        <v>5947.74</v>
      </c>
      <c r="O57" s="6">
        <v>6853.110999999999</v>
      </c>
      <c r="P57" s="6">
        <v>1271.941</v>
      </c>
      <c r="Q57" s="6">
        <v>648.75399999999991</v>
      </c>
      <c r="R57" s="6">
        <v>354.04999999999995</v>
      </c>
      <c r="S57" s="6">
        <v>9127.8560000000034</v>
      </c>
      <c r="T57" s="6">
        <v>71.334999999999994</v>
      </c>
      <c r="U57" s="6">
        <v>0</v>
      </c>
      <c r="V57" s="6">
        <v>855.57899999999984</v>
      </c>
      <c r="W57" s="6">
        <v>6026.4870000000001</v>
      </c>
      <c r="X57" s="6">
        <v>6882.0659999999989</v>
      </c>
      <c r="Y57" s="6">
        <v>232.00299999999999</v>
      </c>
      <c r="Z57" s="6">
        <v>731.74800000000005</v>
      </c>
      <c r="AA57" s="6">
        <v>5984.7090000000007</v>
      </c>
      <c r="AB57" s="6">
        <v>13830.526</v>
      </c>
      <c r="AC57" s="9">
        <v>48</v>
      </c>
      <c r="AD57" s="8">
        <v>9</v>
      </c>
      <c r="AE57" s="8">
        <v>8</v>
      </c>
      <c r="AF57" s="6">
        <v>48</v>
      </c>
      <c r="AG57" s="6">
        <v>1423466</v>
      </c>
      <c r="AH57" s="6">
        <v>0</v>
      </c>
      <c r="AI57" s="7">
        <v>0</v>
      </c>
      <c r="AJ57" s="6">
        <v>2371294</v>
      </c>
      <c r="AK57" s="6">
        <v>1470851.452</v>
      </c>
      <c r="AL57" s="6">
        <v>900442.54799999995</v>
      </c>
      <c r="AM57" s="6">
        <v>74.8</v>
      </c>
      <c r="AN57" s="6">
        <v>74.8</v>
      </c>
      <c r="AO57" s="6">
        <v>347.8</v>
      </c>
      <c r="AP57" s="6">
        <v>3751</v>
      </c>
      <c r="AQ57" s="6">
        <v>4674202</v>
      </c>
      <c r="AR57" s="6">
        <v>0</v>
      </c>
      <c r="AS57" s="6">
        <v>24658.840000000004</v>
      </c>
      <c r="AT57" s="6">
        <v>1393.08</v>
      </c>
      <c r="AU57" s="6">
        <v>23265.760000000002</v>
      </c>
      <c r="AV57" s="6">
        <v>22641.572640000002</v>
      </c>
      <c r="AW57" s="6">
        <v>2017.2673599999998</v>
      </c>
      <c r="AX57" s="6">
        <v>0</v>
      </c>
      <c r="AY57" s="7">
        <v>0</v>
      </c>
      <c r="AZ57" s="7">
        <v>0</v>
      </c>
      <c r="BA57" s="6">
        <v>821478</v>
      </c>
      <c r="BB57" s="6">
        <v>728943.63400000008</v>
      </c>
      <c r="BC57" s="6">
        <v>92534.366000000009</v>
      </c>
      <c r="BD57" s="6">
        <v>233770</v>
      </c>
      <c r="BE57" s="6">
        <v>0</v>
      </c>
      <c r="BF57" s="6">
        <v>10325.120999999999</v>
      </c>
      <c r="BG57" s="6">
        <v>542873.5</v>
      </c>
      <c r="BH57" s="6">
        <v>0</v>
      </c>
      <c r="BI57" s="6">
        <v>13164</v>
      </c>
      <c r="BJ57" s="6">
        <v>7646.92</v>
      </c>
      <c r="BK57" s="6">
        <v>5517.08</v>
      </c>
      <c r="BL57" s="6">
        <v>0</v>
      </c>
      <c r="BM57" s="6">
        <v>1855893</v>
      </c>
      <c r="BN57" s="6">
        <v>937691.02</v>
      </c>
      <c r="BO57" s="6">
        <v>918201.98</v>
      </c>
      <c r="BP57" s="6">
        <v>255674</v>
      </c>
      <c r="BQ57" s="6">
        <v>117117.5</v>
      </c>
      <c r="BR57" s="6">
        <v>138556.5</v>
      </c>
      <c r="BS57" s="6">
        <v>132009</v>
      </c>
      <c r="BT57" s="6">
        <v>18567</v>
      </c>
      <c r="BU57" s="6">
        <v>6411.57</v>
      </c>
      <c r="BV57" s="6">
        <v>7155.43</v>
      </c>
      <c r="BW57" s="6">
        <v>7736</v>
      </c>
      <c r="BX57" s="6">
        <v>0</v>
      </c>
      <c r="BY57" s="6">
        <v>0</v>
      </c>
    </row>
    <row r="58" spans="1:77" x14ac:dyDescent="0.25">
      <c r="A58" s="1"/>
      <c r="B58" s="3"/>
      <c r="C58" s="5"/>
      <c r="D58" s="1"/>
      <c r="E58" s="1"/>
      <c r="F58" s="1"/>
      <c r="G58" s="4"/>
      <c r="H58" s="4"/>
      <c r="I58" s="4"/>
      <c r="J58" s="4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4"/>
      <c r="AD58" s="3"/>
      <c r="AE58" s="3"/>
      <c r="AF58" s="2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</row>
    <row r="59" spans="1:77" x14ac:dyDescent="0.25">
      <c r="A59" s="1" t="s">
        <v>205</v>
      </c>
      <c r="B59" s="3"/>
      <c r="C59" s="5"/>
      <c r="D59" s="1"/>
      <c r="E59" s="1"/>
      <c r="F59" s="1"/>
      <c r="G59" s="4"/>
      <c r="H59" s="4"/>
      <c r="I59" s="4"/>
      <c r="J59" s="4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4"/>
      <c r="AD59" s="3"/>
      <c r="AE59" s="3"/>
      <c r="AF59" s="2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</row>
    <row r="60" spans="1:77" x14ac:dyDescent="0.25">
      <c r="A60" s="1" t="s">
        <v>206</v>
      </c>
      <c r="B60" s="3"/>
      <c r="C60" s="5"/>
      <c r="D60" s="1"/>
      <c r="E60" s="1"/>
      <c r="F60" s="1"/>
      <c r="G60" s="4"/>
      <c r="H60" s="4"/>
      <c r="I60" s="4"/>
      <c r="J60" s="4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4"/>
      <c r="AD60" s="3"/>
      <c r="AE60" s="3"/>
      <c r="AF60" s="2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</row>
    <row r="61" spans="1:77" x14ac:dyDescent="0.25">
      <c r="A61" s="1" t="s">
        <v>207</v>
      </c>
      <c r="B61" s="3"/>
      <c r="C61" s="5"/>
      <c r="D61" s="1"/>
      <c r="E61" s="1"/>
      <c r="F61" s="1"/>
      <c r="G61" s="4"/>
      <c r="H61" s="4"/>
      <c r="I61" s="4"/>
      <c r="J61" s="4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4"/>
      <c r="AD61" s="3"/>
      <c r="AE61" s="3"/>
      <c r="AF61" s="2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</row>
    <row r="62" spans="1:77" x14ac:dyDescent="0.25">
      <c r="A62" s="1" t="s">
        <v>208</v>
      </c>
    </row>
    <row r="63" spans="1:77" x14ac:dyDescent="0.25">
      <c r="A63" s="1" t="s">
        <v>209</v>
      </c>
    </row>
    <row r="64" spans="1:77" x14ac:dyDescent="0.25">
      <c r="A64" s="1"/>
    </row>
    <row r="65" spans="1:1" x14ac:dyDescent="0.25">
      <c r="A65" s="1" t="s">
        <v>210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9CF3E-5D4D-434F-B80C-B587692A0276}">
  <dimension ref="A1:D26"/>
  <sheetViews>
    <sheetView zoomScale="135" workbookViewId="0"/>
  </sheetViews>
  <sheetFormatPr defaultColWidth="10.8984375" defaultRowHeight="15.6" x14ac:dyDescent="0.3"/>
  <cols>
    <col min="1" max="2" width="10.8984375" style="101"/>
    <col min="3" max="3" width="72" style="101" customWidth="1"/>
    <col min="4" max="4" width="13.8984375" style="106" customWidth="1"/>
    <col min="5" max="16384" width="10.8984375" style="101"/>
  </cols>
  <sheetData>
    <row r="1" spans="1:4" x14ac:dyDescent="0.3">
      <c r="A1" s="107" t="s">
        <v>0</v>
      </c>
      <c r="B1" s="98"/>
      <c r="C1" s="99"/>
      <c r="D1" s="100"/>
    </row>
    <row r="2" spans="1:4" x14ac:dyDescent="0.3">
      <c r="A2" s="107" t="s">
        <v>211</v>
      </c>
      <c r="B2" s="98"/>
      <c r="C2" s="99"/>
      <c r="D2" s="100"/>
    </row>
    <row r="3" spans="1:4" x14ac:dyDescent="0.3">
      <c r="A3" s="107" t="s">
        <v>212</v>
      </c>
      <c r="B3" s="98"/>
      <c r="C3" s="99"/>
      <c r="D3" s="100"/>
    </row>
    <row r="4" spans="1:4" x14ac:dyDescent="0.3">
      <c r="A4" s="108" t="s">
        <v>213</v>
      </c>
      <c r="B4" s="98"/>
      <c r="C4" s="99"/>
      <c r="D4" s="100"/>
    </row>
    <row r="5" spans="1:4" x14ac:dyDescent="0.3">
      <c r="A5" s="102"/>
      <c r="B5" s="103"/>
      <c r="C5" s="99"/>
      <c r="D5" s="100"/>
    </row>
    <row r="6" spans="1:4" x14ac:dyDescent="0.3">
      <c r="A6" s="109" t="s">
        <v>214</v>
      </c>
      <c r="B6" s="109" t="s">
        <v>215</v>
      </c>
      <c r="C6" s="110" t="s">
        <v>216</v>
      </c>
      <c r="D6" s="111" t="s">
        <v>217</v>
      </c>
    </row>
    <row r="7" spans="1:4" s="104" customFormat="1" x14ac:dyDescent="0.3">
      <c r="A7" s="112" t="s">
        <v>218</v>
      </c>
      <c r="B7" s="112"/>
      <c r="C7" s="113"/>
      <c r="D7" s="114" t="s">
        <v>219</v>
      </c>
    </row>
    <row r="8" spans="1:4" s="104" customFormat="1" ht="15" customHeight="1" x14ac:dyDescent="0.3">
      <c r="A8" s="112" t="s">
        <v>220</v>
      </c>
      <c r="B8" s="112"/>
      <c r="C8" s="113"/>
      <c r="D8" s="114" t="s">
        <v>219</v>
      </c>
    </row>
    <row r="9" spans="1:4" s="104" customFormat="1" ht="15" customHeight="1" x14ac:dyDescent="0.3">
      <c r="A9" s="115" t="s">
        <v>221</v>
      </c>
      <c r="B9" s="115"/>
      <c r="C9" s="116"/>
      <c r="D9" s="117"/>
    </row>
    <row r="10" spans="1:4" s="105" customFormat="1" ht="15" customHeight="1" x14ac:dyDescent="0.3">
      <c r="A10" s="118" t="s">
        <v>222</v>
      </c>
      <c r="B10" s="118"/>
      <c r="C10" s="119"/>
      <c r="D10" s="120"/>
    </row>
    <row r="11" spans="1:4" ht="15" customHeight="1" x14ac:dyDescent="0.3">
      <c r="A11" s="121">
        <v>6.1</v>
      </c>
      <c r="B11" s="121" t="s">
        <v>223</v>
      </c>
      <c r="C11" s="122" t="s">
        <v>224</v>
      </c>
      <c r="D11" s="123">
        <v>6</v>
      </c>
    </row>
    <row r="12" spans="1:4" ht="15" customHeight="1" x14ac:dyDescent="0.3">
      <c r="A12" s="121" t="s">
        <v>225</v>
      </c>
      <c r="B12" s="121" t="s">
        <v>226</v>
      </c>
      <c r="C12" s="122" t="s">
        <v>227</v>
      </c>
      <c r="D12" s="123">
        <v>1062</v>
      </c>
    </row>
    <row r="13" spans="1:4" ht="15" customHeight="1" x14ac:dyDescent="0.3">
      <c r="A13" s="121" t="s">
        <v>228</v>
      </c>
      <c r="B13" s="121" t="s">
        <v>226</v>
      </c>
      <c r="C13" s="122" t="s">
        <v>229</v>
      </c>
      <c r="D13" s="123">
        <v>1</v>
      </c>
    </row>
    <row r="14" spans="1:4" s="105" customFormat="1" ht="15" customHeight="1" x14ac:dyDescent="0.3">
      <c r="A14" s="118" t="s">
        <v>230</v>
      </c>
      <c r="B14" s="118"/>
      <c r="C14" s="119"/>
      <c r="D14" s="120"/>
    </row>
    <row r="15" spans="1:4" ht="15" customHeight="1" x14ac:dyDescent="0.3">
      <c r="A15" s="121">
        <v>6.1</v>
      </c>
      <c r="B15" s="121" t="s">
        <v>223</v>
      </c>
      <c r="C15" s="122" t="s">
        <v>224</v>
      </c>
      <c r="D15" s="123">
        <v>2</v>
      </c>
    </row>
    <row r="16" spans="1:4" ht="15" customHeight="1" x14ac:dyDescent="0.3">
      <c r="A16" s="121" t="s">
        <v>231</v>
      </c>
      <c r="B16" s="121" t="s">
        <v>226</v>
      </c>
      <c r="C16" s="122" t="s">
        <v>232</v>
      </c>
      <c r="D16" s="123">
        <v>1</v>
      </c>
    </row>
    <row r="17" spans="1:4" ht="15" customHeight="1" x14ac:dyDescent="0.3">
      <c r="A17" s="121" t="s">
        <v>225</v>
      </c>
      <c r="B17" s="121" t="s">
        <v>226</v>
      </c>
      <c r="C17" s="122" t="s">
        <v>227</v>
      </c>
      <c r="D17" s="123">
        <v>28</v>
      </c>
    </row>
    <row r="18" spans="1:4" s="105" customFormat="1" ht="15" customHeight="1" x14ac:dyDescent="0.3">
      <c r="A18" s="118" t="s">
        <v>233</v>
      </c>
      <c r="B18" s="118"/>
      <c r="C18" s="119"/>
      <c r="D18" s="120"/>
    </row>
    <row r="19" spans="1:4" ht="15" customHeight="1" x14ac:dyDescent="0.3">
      <c r="A19" s="121">
        <v>6.1</v>
      </c>
      <c r="B19" s="121" t="s">
        <v>223</v>
      </c>
      <c r="C19" s="122" t="s">
        <v>224</v>
      </c>
      <c r="D19" s="123">
        <v>1</v>
      </c>
    </row>
    <row r="20" spans="1:4" ht="15" customHeight="1" x14ac:dyDescent="0.3">
      <c r="A20" s="121" t="s">
        <v>225</v>
      </c>
      <c r="B20" s="121" t="s">
        <v>226</v>
      </c>
      <c r="C20" s="122" t="s">
        <v>227</v>
      </c>
      <c r="D20" s="123">
        <v>150</v>
      </c>
    </row>
    <row r="21" spans="1:4" s="105" customFormat="1" ht="15" customHeight="1" x14ac:dyDescent="0.3">
      <c r="A21" s="118" t="s">
        <v>234</v>
      </c>
      <c r="B21" s="118"/>
      <c r="C21" s="119"/>
      <c r="D21" s="120"/>
    </row>
    <row r="22" spans="1:4" ht="15" customHeight="1" x14ac:dyDescent="0.3">
      <c r="A22" s="121" t="s">
        <v>235</v>
      </c>
      <c r="B22" s="121" t="s">
        <v>226</v>
      </c>
      <c r="C22" s="122" t="s">
        <v>236</v>
      </c>
      <c r="D22" s="123">
        <v>5</v>
      </c>
    </row>
    <row r="23" spans="1:4" s="105" customFormat="1" ht="15" customHeight="1" x14ac:dyDescent="0.3">
      <c r="A23" s="118" t="s">
        <v>237</v>
      </c>
      <c r="B23" s="118"/>
      <c r="C23" s="119"/>
      <c r="D23" s="120"/>
    </row>
    <row r="24" spans="1:4" ht="15" customHeight="1" x14ac:dyDescent="0.3">
      <c r="A24" s="124" t="s">
        <v>235</v>
      </c>
      <c r="B24" s="121" t="s">
        <v>226</v>
      </c>
      <c r="C24" s="122" t="s">
        <v>236</v>
      </c>
      <c r="D24" s="123">
        <v>1</v>
      </c>
    </row>
    <row r="25" spans="1:4" ht="15" customHeight="1" x14ac:dyDescent="0.3">
      <c r="A25" s="124" t="s">
        <v>231</v>
      </c>
      <c r="B25" s="121" t="s">
        <v>226</v>
      </c>
      <c r="C25" s="122" t="s">
        <v>232</v>
      </c>
      <c r="D25" s="123">
        <v>1</v>
      </c>
    </row>
    <row r="26" spans="1:4" ht="15" customHeight="1" x14ac:dyDescent="0.3">
      <c r="A26" s="124" t="s">
        <v>238</v>
      </c>
      <c r="B26" s="121" t="s">
        <v>226</v>
      </c>
      <c r="C26" s="122" t="s">
        <v>239</v>
      </c>
      <c r="D26" s="123">
        <v>1</v>
      </c>
    </row>
  </sheetData>
  <hyperlinks>
    <hyperlink ref="A4" r:id="rId1" xr:uid="{C75F0FD3-F233-1848-82B0-915C31322B7C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089EE-4E90-5145-BBDB-86A924BAD502}">
  <dimension ref="A1:D24"/>
  <sheetViews>
    <sheetView topLeftCell="A6" zoomScale="135" workbookViewId="0">
      <selection activeCell="A24" sqref="A24:D24"/>
    </sheetView>
  </sheetViews>
  <sheetFormatPr defaultColWidth="10.8984375" defaultRowHeight="15.6" x14ac:dyDescent="0.3"/>
  <cols>
    <col min="1" max="2" width="10.8984375" style="101"/>
    <col min="3" max="3" width="72" style="101" customWidth="1"/>
    <col min="4" max="4" width="13.8984375" style="106" customWidth="1"/>
    <col min="5" max="16384" width="10.8984375" style="101"/>
  </cols>
  <sheetData>
    <row r="1" spans="1:4" x14ac:dyDescent="0.3">
      <c r="A1" s="107" t="s">
        <v>0</v>
      </c>
      <c r="B1" s="98"/>
      <c r="C1" s="99"/>
      <c r="D1" s="100"/>
    </row>
    <row r="2" spans="1:4" x14ac:dyDescent="0.3">
      <c r="A2" s="107" t="s">
        <v>240</v>
      </c>
      <c r="B2" s="98"/>
      <c r="C2" s="99"/>
      <c r="D2" s="100"/>
    </row>
    <row r="3" spans="1:4" x14ac:dyDescent="0.3">
      <c r="A3" s="107" t="s">
        <v>212</v>
      </c>
      <c r="B3" s="98"/>
      <c r="C3" s="99"/>
      <c r="D3" s="100"/>
    </row>
    <row r="4" spans="1:4" x14ac:dyDescent="0.3">
      <c r="A4" s="94" t="s">
        <v>241</v>
      </c>
      <c r="B4" s="98"/>
      <c r="C4" s="99"/>
      <c r="D4" s="100"/>
    </row>
    <row r="5" spans="1:4" x14ac:dyDescent="0.3">
      <c r="A5" s="102"/>
      <c r="B5" s="103"/>
      <c r="C5" s="99"/>
      <c r="D5" s="100"/>
    </row>
    <row r="6" spans="1:4" x14ac:dyDescent="0.3">
      <c r="A6" s="109" t="s">
        <v>214</v>
      </c>
      <c r="B6" s="109" t="s">
        <v>215</v>
      </c>
      <c r="C6" s="110" t="s">
        <v>216</v>
      </c>
      <c r="D6" s="111" t="s">
        <v>217</v>
      </c>
    </row>
    <row r="7" spans="1:4" s="104" customFormat="1" x14ac:dyDescent="0.3">
      <c r="A7" s="115" t="s">
        <v>218</v>
      </c>
      <c r="B7" s="115"/>
      <c r="C7" s="116"/>
      <c r="D7" s="117"/>
    </row>
    <row r="8" spans="1:4" s="104" customFormat="1" x14ac:dyDescent="0.3">
      <c r="A8" s="118" t="s">
        <v>242</v>
      </c>
      <c r="B8" s="118"/>
      <c r="C8" s="119"/>
      <c r="D8" s="120"/>
    </row>
    <row r="9" spans="1:4" s="104" customFormat="1" ht="27.6" x14ac:dyDescent="0.3">
      <c r="A9" s="121" t="s">
        <v>243</v>
      </c>
      <c r="B9" s="121" t="s">
        <v>226</v>
      </c>
      <c r="C9" s="122" t="s">
        <v>244</v>
      </c>
      <c r="D9" s="148">
        <v>6</v>
      </c>
    </row>
    <row r="10" spans="1:4" s="104" customFormat="1" x14ac:dyDescent="0.3">
      <c r="A10" s="118" t="s">
        <v>245</v>
      </c>
      <c r="B10" s="121"/>
      <c r="C10" s="122"/>
      <c r="D10" s="148"/>
    </row>
    <row r="11" spans="1:4" s="104" customFormat="1" x14ac:dyDescent="0.3">
      <c r="A11" s="121" t="s">
        <v>246</v>
      </c>
      <c r="B11" s="121" t="s">
        <v>226</v>
      </c>
      <c r="C11" s="122" t="s">
        <v>247</v>
      </c>
      <c r="D11" s="123">
        <v>4</v>
      </c>
    </row>
    <row r="12" spans="1:4" s="104" customFormat="1" ht="27.6" x14ac:dyDescent="0.3">
      <c r="A12" s="121" t="s">
        <v>225</v>
      </c>
      <c r="B12" s="121" t="s">
        <v>226</v>
      </c>
      <c r="C12" s="122" t="s">
        <v>227</v>
      </c>
      <c r="D12" s="123">
        <v>510</v>
      </c>
    </row>
    <row r="13" spans="1:4" s="104" customFormat="1" ht="15" customHeight="1" x14ac:dyDescent="0.3">
      <c r="A13" s="121" t="s">
        <v>248</v>
      </c>
      <c r="B13" s="121" t="s">
        <v>226</v>
      </c>
      <c r="C13" s="122" t="s">
        <v>249</v>
      </c>
      <c r="D13" s="123">
        <v>2</v>
      </c>
    </row>
    <row r="14" spans="1:4" s="104" customFormat="1" ht="15" customHeight="1" x14ac:dyDescent="0.3">
      <c r="A14" s="112" t="s">
        <v>220</v>
      </c>
      <c r="B14" s="112"/>
      <c r="C14" s="146"/>
      <c r="D14" s="147">
        <v>0</v>
      </c>
    </row>
    <row r="15" spans="1:4" s="104" customFormat="1" ht="15" customHeight="1" x14ac:dyDescent="0.3">
      <c r="A15" s="115" t="s">
        <v>221</v>
      </c>
      <c r="B15" s="115"/>
      <c r="C15" s="116"/>
      <c r="D15" s="117"/>
    </row>
    <row r="16" spans="1:4" s="105" customFormat="1" ht="15" customHeight="1" x14ac:dyDescent="0.3">
      <c r="A16" s="118" t="s">
        <v>250</v>
      </c>
      <c r="B16" s="118"/>
      <c r="C16" s="119"/>
      <c r="D16" s="120"/>
    </row>
    <row r="17" spans="1:4" ht="15" customHeight="1" x14ac:dyDescent="0.3">
      <c r="A17" s="121" t="s">
        <v>251</v>
      </c>
      <c r="B17" s="121" t="s">
        <v>226</v>
      </c>
      <c r="C17" s="122" t="s">
        <v>252</v>
      </c>
      <c r="D17" s="123">
        <v>3</v>
      </c>
    </row>
    <row r="18" spans="1:4" ht="15" customHeight="1" x14ac:dyDescent="0.3">
      <c r="A18" s="121" t="s">
        <v>253</v>
      </c>
      <c r="B18" s="121"/>
      <c r="C18" s="122"/>
      <c r="D18" s="123"/>
    </row>
    <row r="19" spans="1:4" ht="15" customHeight="1" x14ac:dyDescent="0.3">
      <c r="A19" s="121" t="s">
        <v>251</v>
      </c>
      <c r="B19" s="121" t="s">
        <v>226</v>
      </c>
      <c r="C19" s="122" t="s">
        <v>252</v>
      </c>
      <c r="D19" s="123">
        <v>3</v>
      </c>
    </row>
    <row r="20" spans="1:4" s="105" customFormat="1" ht="15" customHeight="1" x14ac:dyDescent="0.3">
      <c r="A20" s="118" t="s">
        <v>254</v>
      </c>
      <c r="B20" s="118"/>
      <c r="C20" s="119"/>
      <c r="D20" s="120"/>
    </row>
    <row r="21" spans="1:4" s="149" customFormat="1" ht="15" customHeight="1" x14ac:dyDescent="0.3">
      <c r="A21" s="121" t="s">
        <v>255</v>
      </c>
      <c r="B21" s="121" t="s">
        <v>226</v>
      </c>
      <c r="C21" s="122" t="s">
        <v>256</v>
      </c>
      <c r="D21" s="123">
        <v>2</v>
      </c>
    </row>
    <row r="22" spans="1:4" s="149" customFormat="1" ht="15" customHeight="1" x14ac:dyDescent="0.3">
      <c r="A22" s="121" t="s">
        <v>257</v>
      </c>
      <c r="B22" s="121" t="s">
        <v>226</v>
      </c>
      <c r="C22" s="122" t="s">
        <v>258</v>
      </c>
      <c r="D22" s="123">
        <v>1</v>
      </c>
    </row>
    <row r="23" spans="1:4" s="149" customFormat="1" ht="15" customHeight="1" x14ac:dyDescent="0.3">
      <c r="A23" s="121" t="s">
        <v>228</v>
      </c>
      <c r="B23" s="121" t="s">
        <v>226</v>
      </c>
      <c r="C23" s="122" t="s">
        <v>229</v>
      </c>
      <c r="D23" s="123">
        <v>1</v>
      </c>
    </row>
    <row r="24" spans="1:4" s="149" customFormat="1" ht="15" customHeight="1" x14ac:dyDescent="0.3">
      <c r="A24" s="121" t="s">
        <v>259</v>
      </c>
      <c r="B24" s="121" t="s">
        <v>226</v>
      </c>
      <c r="C24" s="122" t="s">
        <v>260</v>
      </c>
      <c r="D24" s="123">
        <v>1</v>
      </c>
    </row>
  </sheetData>
  <hyperlinks>
    <hyperlink ref="A4" r:id="rId1" xr:uid="{D52A3155-69D1-B042-8E6D-7F7FFD486411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3B542-138C-D949-A21D-8CEFAAF94B1C}">
  <dimension ref="A1:D34"/>
  <sheetViews>
    <sheetView topLeftCell="A25" zoomScale="135" workbookViewId="0">
      <selection activeCell="C29" sqref="C29"/>
    </sheetView>
  </sheetViews>
  <sheetFormatPr defaultColWidth="10.8984375" defaultRowHeight="15.6" x14ac:dyDescent="0.3"/>
  <cols>
    <col min="1" max="2" width="10.8984375" style="101"/>
    <col min="3" max="3" width="72" style="101" customWidth="1"/>
    <col min="4" max="4" width="13.8984375" style="106" customWidth="1"/>
    <col min="5" max="16384" width="10.8984375" style="101"/>
  </cols>
  <sheetData>
    <row r="1" spans="1:4" x14ac:dyDescent="0.3">
      <c r="A1" s="107" t="s">
        <v>0</v>
      </c>
      <c r="B1" s="98"/>
      <c r="C1" s="99"/>
      <c r="D1" s="100"/>
    </row>
    <row r="2" spans="1:4" x14ac:dyDescent="0.3">
      <c r="A2" s="107" t="s">
        <v>273</v>
      </c>
      <c r="B2" s="98"/>
      <c r="C2" s="99"/>
      <c r="D2" s="100"/>
    </row>
    <row r="3" spans="1:4" x14ac:dyDescent="0.3">
      <c r="A3" s="107" t="s">
        <v>212</v>
      </c>
      <c r="B3" s="98"/>
      <c r="C3" s="99"/>
      <c r="D3" s="100"/>
    </row>
    <row r="4" spans="1:4" x14ac:dyDescent="0.3">
      <c r="A4" s="94" t="s">
        <v>274</v>
      </c>
      <c r="B4" s="98"/>
      <c r="C4" s="99"/>
      <c r="D4" s="100"/>
    </row>
    <row r="5" spans="1:4" x14ac:dyDescent="0.3">
      <c r="A5" s="102"/>
      <c r="B5" s="103"/>
      <c r="C5" s="99"/>
      <c r="D5" s="100"/>
    </row>
    <row r="6" spans="1:4" x14ac:dyDescent="0.3">
      <c r="A6" s="109" t="s">
        <v>214</v>
      </c>
      <c r="B6" s="109" t="s">
        <v>215</v>
      </c>
      <c r="C6" s="110" t="s">
        <v>216</v>
      </c>
      <c r="D6" s="111" t="s">
        <v>217</v>
      </c>
    </row>
    <row r="7" spans="1:4" s="104" customFormat="1" x14ac:dyDescent="0.3">
      <c r="A7" s="115" t="s">
        <v>218</v>
      </c>
      <c r="B7" s="115"/>
      <c r="C7" s="116"/>
      <c r="D7" s="117"/>
    </row>
    <row r="8" spans="1:4" s="104" customFormat="1" x14ac:dyDescent="0.3">
      <c r="A8" s="118" t="s">
        <v>275</v>
      </c>
      <c r="B8" s="118"/>
      <c r="C8" s="119"/>
      <c r="D8" s="120"/>
    </row>
    <row r="9" spans="1:4" s="104" customFormat="1" x14ac:dyDescent="0.3">
      <c r="A9" s="121">
        <v>1.3</v>
      </c>
      <c r="B9" s="121" t="s">
        <v>223</v>
      </c>
      <c r="C9" s="122" t="s">
        <v>276</v>
      </c>
      <c r="D9" s="167">
        <v>760000</v>
      </c>
    </row>
    <row r="10" spans="1:4" s="104" customFormat="1" x14ac:dyDescent="0.3">
      <c r="A10" s="121">
        <v>6.2</v>
      </c>
      <c r="B10" s="121" t="s">
        <v>223</v>
      </c>
      <c r="C10" s="122" t="s">
        <v>277</v>
      </c>
      <c r="D10" s="167">
        <v>1</v>
      </c>
    </row>
    <row r="11" spans="1:4" s="104" customFormat="1" x14ac:dyDescent="0.3">
      <c r="A11" s="121" t="s">
        <v>278</v>
      </c>
      <c r="B11" s="121" t="s">
        <v>226</v>
      </c>
      <c r="C11" s="122" t="s">
        <v>279</v>
      </c>
      <c r="D11" s="167">
        <v>2</v>
      </c>
    </row>
    <row r="12" spans="1:4" s="104" customFormat="1" x14ac:dyDescent="0.3">
      <c r="A12" s="121" t="s">
        <v>280</v>
      </c>
      <c r="B12" s="121" t="s">
        <v>226</v>
      </c>
      <c r="C12" s="122" t="s">
        <v>281</v>
      </c>
      <c r="D12" s="167">
        <v>1415805000</v>
      </c>
    </row>
    <row r="13" spans="1:4" s="164" customFormat="1" x14ac:dyDescent="0.3">
      <c r="A13" s="118" t="s">
        <v>282</v>
      </c>
      <c r="B13" s="118"/>
      <c r="C13" s="119"/>
      <c r="D13" s="168"/>
    </row>
    <row r="14" spans="1:4" s="104" customFormat="1" x14ac:dyDescent="0.3">
      <c r="A14" s="121">
        <v>6.2</v>
      </c>
      <c r="B14" s="121" t="s">
        <v>223</v>
      </c>
      <c r="C14" s="122" t="s">
        <v>277</v>
      </c>
      <c r="D14" s="167">
        <v>30</v>
      </c>
    </row>
    <row r="15" spans="1:4" s="104" customFormat="1" x14ac:dyDescent="0.3">
      <c r="A15" s="121" t="s">
        <v>283</v>
      </c>
      <c r="B15" s="121" t="s">
        <v>226</v>
      </c>
      <c r="C15" s="122" t="s">
        <v>284</v>
      </c>
      <c r="D15" s="167">
        <v>2</v>
      </c>
    </row>
    <row r="16" spans="1:4" s="104" customFormat="1" x14ac:dyDescent="0.3">
      <c r="A16" s="121" t="s">
        <v>285</v>
      </c>
      <c r="B16" s="121" t="s">
        <v>226</v>
      </c>
      <c r="C16" s="122" t="s">
        <v>286</v>
      </c>
      <c r="D16" s="167">
        <v>2</v>
      </c>
    </row>
    <row r="17" spans="1:4" s="104" customFormat="1" ht="27.6" x14ac:dyDescent="0.3">
      <c r="A17" s="121" t="s">
        <v>251</v>
      </c>
      <c r="B17" s="121" t="s">
        <v>226</v>
      </c>
      <c r="C17" s="122" t="s">
        <v>252</v>
      </c>
      <c r="D17" s="167">
        <v>6</v>
      </c>
    </row>
    <row r="18" spans="1:4" s="104" customFormat="1" ht="27.6" x14ac:dyDescent="0.3">
      <c r="A18" s="121" t="s">
        <v>243</v>
      </c>
      <c r="B18" s="121" t="s">
        <v>226</v>
      </c>
      <c r="C18" s="122" t="s">
        <v>244</v>
      </c>
      <c r="D18" s="167">
        <v>0</v>
      </c>
    </row>
    <row r="19" spans="1:4" s="104" customFormat="1" ht="27.6" x14ac:dyDescent="0.3">
      <c r="A19" s="121" t="s">
        <v>287</v>
      </c>
      <c r="B19" s="121" t="s">
        <v>226</v>
      </c>
      <c r="C19" s="122" t="s">
        <v>288</v>
      </c>
      <c r="D19" s="167">
        <v>2</v>
      </c>
    </row>
    <row r="20" spans="1:4" s="164" customFormat="1" x14ac:dyDescent="0.3">
      <c r="A20" s="118" t="s">
        <v>289</v>
      </c>
      <c r="B20" s="118"/>
      <c r="C20" s="119"/>
      <c r="D20" s="168"/>
    </row>
    <row r="21" spans="1:4" s="104" customFormat="1" x14ac:dyDescent="0.3">
      <c r="A21" s="121">
        <v>1.1000000000000001</v>
      </c>
      <c r="B21" s="121" t="s">
        <v>223</v>
      </c>
      <c r="C21" s="122" t="s">
        <v>290</v>
      </c>
      <c r="D21" s="167">
        <v>25350000</v>
      </c>
    </row>
    <row r="22" spans="1:4" s="104" customFormat="1" x14ac:dyDescent="0.3">
      <c r="A22" s="121">
        <v>6.2</v>
      </c>
      <c r="B22" s="121" t="s">
        <v>223</v>
      </c>
      <c r="C22" s="122" t="s">
        <v>277</v>
      </c>
      <c r="D22" s="167">
        <v>1</v>
      </c>
    </row>
    <row r="23" spans="1:4" s="104" customFormat="1" x14ac:dyDescent="0.3">
      <c r="A23" s="121" t="s">
        <v>291</v>
      </c>
      <c r="B23" s="121" t="s">
        <v>226</v>
      </c>
      <c r="C23" s="122" t="s">
        <v>292</v>
      </c>
      <c r="D23" s="167">
        <v>1</v>
      </c>
    </row>
    <row r="24" spans="1:4" s="104" customFormat="1" ht="27.6" x14ac:dyDescent="0.3">
      <c r="A24" s="121" t="s">
        <v>243</v>
      </c>
      <c r="B24" s="121" t="s">
        <v>226</v>
      </c>
      <c r="C24" s="122" t="s">
        <v>244</v>
      </c>
      <c r="D24" s="167">
        <v>5</v>
      </c>
    </row>
    <row r="25" spans="1:4" s="104" customFormat="1" ht="27.6" x14ac:dyDescent="0.3">
      <c r="A25" s="121" t="s">
        <v>228</v>
      </c>
      <c r="B25" s="121" t="s">
        <v>226</v>
      </c>
      <c r="C25" s="122" t="s">
        <v>229</v>
      </c>
      <c r="D25" s="167">
        <v>3</v>
      </c>
    </row>
    <row r="26" spans="1:4" s="164" customFormat="1" x14ac:dyDescent="0.3">
      <c r="A26" s="118" t="s">
        <v>293</v>
      </c>
      <c r="B26" s="118"/>
      <c r="C26" s="119"/>
      <c r="D26" s="168"/>
    </row>
    <row r="27" spans="1:4" s="104" customFormat="1" x14ac:dyDescent="0.3">
      <c r="A27" s="121">
        <v>1.3</v>
      </c>
      <c r="B27" s="121" t="s">
        <v>223</v>
      </c>
      <c r="C27" s="122" t="s">
        <v>276</v>
      </c>
      <c r="D27" s="167">
        <v>0</v>
      </c>
    </row>
    <row r="28" spans="1:4" s="104" customFormat="1" x14ac:dyDescent="0.3">
      <c r="A28" s="118">
        <v>6.1</v>
      </c>
      <c r="B28" s="121" t="s">
        <v>223</v>
      </c>
      <c r="C28" s="122" t="s">
        <v>224</v>
      </c>
      <c r="D28" s="167">
        <v>0</v>
      </c>
    </row>
    <row r="29" spans="1:4" s="104" customFormat="1" x14ac:dyDescent="0.3">
      <c r="A29" s="121" t="s">
        <v>278</v>
      </c>
      <c r="B29" s="121" t="s">
        <v>226</v>
      </c>
      <c r="C29" s="122" t="s">
        <v>279</v>
      </c>
      <c r="D29" s="169">
        <v>1</v>
      </c>
    </row>
    <row r="30" spans="1:4" s="104" customFormat="1" ht="27.6" x14ac:dyDescent="0.3">
      <c r="A30" s="121" t="s">
        <v>225</v>
      </c>
      <c r="B30" s="121" t="s">
        <v>226</v>
      </c>
      <c r="C30" s="122" t="s">
        <v>227</v>
      </c>
      <c r="D30" s="169">
        <v>50</v>
      </c>
    </row>
    <row r="31" spans="1:4" s="104" customFormat="1" ht="15" customHeight="1" x14ac:dyDescent="0.3">
      <c r="A31" s="112" t="s">
        <v>220</v>
      </c>
      <c r="B31" s="112"/>
      <c r="C31" s="146"/>
      <c r="D31" s="147">
        <v>0</v>
      </c>
    </row>
    <row r="32" spans="1:4" s="104" customFormat="1" ht="15" customHeight="1" x14ac:dyDescent="0.3">
      <c r="A32" s="115" t="s">
        <v>221</v>
      </c>
      <c r="B32" s="115"/>
      <c r="C32" s="116"/>
      <c r="D32" s="117"/>
    </row>
    <row r="33" spans="1:4" s="105" customFormat="1" ht="15" customHeight="1" x14ac:dyDescent="0.3">
      <c r="A33" s="118" t="s">
        <v>294</v>
      </c>
      <c r="B33" s="118"/>
      <c r="C33" s="119"/>
      <c r="D33" s="120"/>
    </row>
    <row r="34" spans="1:4" ht="15" customHeight="1" x14ac:dyDescent="0.3">
      <c r="A34" s="121" t="s">
        <v>251</v>
      </c>
      <c r="B34" s="121" t="s">
        <v>226</v>
      </c>
      <c r="C34" s="122" t="s">
        <v>252</v>
      </c>
      <c r="D34" s="123">
        <v>1</v>
      </c>
    </row>
  </sheetData>
  <hyperlinks>
    <hyperlink ref="A4" r:id="rId1" xr:uid="{CDA6DC90-556A-4442-B690-EE074DC6D333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915C5-2EE3-D144-99AE-137C7A42A103}">
  <dimension ref="A1:D61"/>
  <sheetViews>
    <sheetView topLeftCell="A46" zoomScale="135" workbookViewId="0">
      <selection activeCell="D58" sqref="D58"/>
    </sheetView>
  </sheetViews>
  <sheetFormatPr defaultColWidth="10.8984375" defaultRowHeight="15.6" x14ac:dyDescent="0.3"/>
  <cols>
    <col min="1" max="2" width="10.8984375" style="101"/>
    <col min="3" max="3" width="72" style="101" customWidth="1"/>
    <col min="4" max="4" width="13.8984375" style="106" customWidth="1"/>
    <col min="5" max="16384" width="10.8984375" style="101"/>
  </cols>
  <sheetData>
    <row r="1" spans="1:4" x14ac:dyDescent="0.3">
      <c r="A1" s="107" t="s">
        <v>0</v>
      </c>
      <c r="B1" s="98"/>
      <c r="C1" s="99"/>
      <c r="D1" s="100"/>
    </row>
    <row r="2" spans="1:4" x14ac:dyDescent="0.3">
      <c r="A2" s="107" t="s">
        <v>297</v>
      </c>
      <c r="B2" s="98"/>
      <c r="C2" s="99"/>
      <c r="D2" s="100"/>
    </row>
    <row r="3" spans="1:4" x14ac:dyDescent="0.3">
      <c r="A3" s="107" t="s">
        <v>212</v>
      </c>
      <c r="B3" s="98"/>
      <c r="C3" s="99"/>
      <c r="D3" s="100"/>
    </row>
    <row r="4" spans="1:4" x14ac:dyDescent="0.3">
      <c r="A4" s="94" t="s">
        <v>298</v>
      </c>
      <c r="B4" s="98"/>
      <c r="C4" s="99"/>
      <c r="D4" s="100"/>
    </row>
    <row r="5" spans="1:4" x14ac:dyDescent="0.3">
      <c r="A5" s="102"/>
      <c r="B5" s="103"/>
      <c r="C5" s="99"/>
      <c r="D5" s="100"/>
    </row>
    <row r="6" spans="1:4" x14ac:dyDescent="0.3">
      <c r="A6" s="109" t="s">
        <v>214</v>
      </c>
      <c r="B6" s="109" t="s">
        <v>215</v>
      </c>
      <c r="C6" s="110" t="s">
        <v>216</v>
      </c>
      <c r="D6" s="111" t="s">
        <v>217</v>
      </c>
    </row>
    <row r="7" spans="1:4" s="104" customFormat="1" x14ac:dyDescent="0.3">
      <c r="A7" s="115" t="s">
        <v>218</v>
      </c>
      <c r="B7" s="115"/>
      <c r="C7" s="116"/>
      <c r="D7" s="117"/>
    </row>
    <row r="8" spans="1:4" s="104" customFormat="1" x14ac:dyDescent="0.3">
      <c r="A8" s="118" t="s">
        <v>299</v>
      </c>
      <c r="B8" s="118"/>
      <c r="C8" s="119"/>
      <c r="D8" s="120"/>
    </row>
    <row r="9" spans="1:4" s="104" customFormat="1" x14ac:dyDescent="0.3">
      <c r="A9" s="121">
        <v>1.1000000000000001</v>
      </c>
      <c r="B9" s="121" t="s">
        <v>223</v>
      </c>
      <c r="C9" s="122" t="s">
        <v>290</v>
      </c>
      <c r="D9" s="167">
        <v>446579</v>
      </c>
    </row>
    <row r="10" spans="1:4" s="104" customFormat="1" x14ac:dyDescent="0.3">
      <c r="A10" s="121">
        <v>1.3</v>
      </c>
      <c r="B10" s="121" t="s">
        <v>223</v>
      </c>
      <c r="C10" s="122" t="s">
        <v>276</v>
      </c>
      <c r="D10" s="167">
        <v>1749340.5999999999</v>
      </c>
    </row>
    <row r="11" spans="1:4" s="104" customFormat="1" x14ac:dyDescent="0.3">
      <c r="A11" s="121" t="s">
        <v>291</v>
      </c>
      <c r="B11" s="121" t="s">
        <v>226</v>
      </c>
      <c r="C11" s="122" t="s">
        <v>292</v>
      </c>
      <c r="D11" s="167">
        <v>1</v>
      </c>
    </row>
    <row r="12" spans="1:4" s="104" customFormat="1" x14ac:dyDescent="0.3">
      <c r="A12" s="121" t="s">
        <v>278</v>
      </c>
      <c r="B12" s="121" t="s">
        <v>226</v>
      </c>
      <c r="C12" s="122" t="s">
        <v>279</v>
      </c>
      <c r="D12" s="167">
        <v>1</v>
      </c>
    </row>
    <row r="13" spans="1:4" s="104" customFormat="1" x14ac:dyDescent="0.3">
      <c r="A13" s="121" t="s">
        <v>285</v>
      </c>
      <c r="B13" s="121" t="s">
        <v>226</v>
      </c>
      <c r="C13" s="122" t="s">
        <v>286</v>
      </c>
      <c r="D13" s="167">
        <v>2</v>
      </c>
    </row>
    <row r="14" spans="1:4" s="164" customFormat="1" x14ac:dyDescent="0.3">
      <c r="A14" s="118" t="s">
        <v>300</v>
      </c>
      <c r="B14" s="118"/>
      <c r="C14" s="119"/>
      <c r="D14" s="168"/>
    </row>
    <row r="15" spans="1:4" s="104" customFormat="1" x14ac:dyDescent="0.3">
      <c r="A15" s="121">
        <v>1.3</v>
      </c>
      <c r="B15" s="121" t="s">
        <v>223</v>
      </c>
      <c r="C15" s="122" t="s">
        <v>276</v>
      </c>
      <c r="D15" s="167">
        <v>259526.72200000001</v>
      </c>
    </row>
    <row r="16" spans="1:4" s="104" customFormat="1" x14ac:dyDescent="0.3">
      <c r="A16" s="121">
        <v>2.2999999999999998</v>
      </c>
      <c r="B16" s="121" t="s">
        <v>223</v>
      </c>
      <c r="C16" s="122" t="s">
        <v>301</v>
      </c>
      <c r="D16" s="167">
        <v>61718</v>
      </c>
    </row>
    <row r="17" spans="1:4" s="104" customFormat="1" x14ac:dyDescent="0.3">
      <c r="A17" s="121">
        <v>3.2</v>
      </c>
      <c r="B17" s="121" t="s">
        <v>223</v>
      </c>
      <c r="C17" s="122" t="s">
        <v>302</v>
      </c>
      <c r="D17" s="167">
        <v>1954</v>
      </c>
    </row>
    <row r="18" spans="1:4" s="104" customFormat="1" x14ac:dyDescent="0.3">
      <c r="A18" s="121">
        <v>3.3</v>
      </c>
      <c r="B18" s="121" t="s">
        <v>223</v>
      </c>
      <c r="C18" s="122" t="s">
        <v>303</v>
      </c>
      <c r="D18" s="167">
        <v>1627158</v>
      </c>
    </row>
    <row r="19" spans="1:4" s="104" customFormat="1" x14ac:dyDescent="0.3">
      <c r="A19" s="121">
        <v>4.0999999999999996</v>
      </c>
      <c r="B19" s="121" t="s">
        <v>223</v>
      </c>
      <c r="C19" s="122" t="s">
        <v>304</v>
      </c>
      <c r="D19" s="167">
        <v>2851942</v>
      </c>
    </row>
    <row r="20" spans="1:4" s="104" customFormat="1" x14ac:dyDescent="0.3">
      <c r="A20" s="121">
        <v>6.2</v>
      </c>
      <c r="B20" s="121" t="s">
        <v>223</v>
      </c>
      <c r="C20" s="122" t="s">
        <v>277</v>
      </c>
      <c r="D20" s="167">
        <v>21</v>
      </c>
    </row>
    <row r="21" spans="1:4" s="104" customFormat="1" x14ac:dyDescent="0.3">
      <c r="A21" s="121" t="s">
        <v>305</v>
      </c>
      <c r="B21" s="121" t="s">
        <v>226</v>
      </c>
      <c r="C21" s="122" t="s">
        <v>306</v>
      </c>
      <c r="D21" s="167">
        <v>12255</v>
      </c>
    </row>
    <row r="22" spans="1:4" s="104" customFormat="1" x14ac:dyDescent="0.3">
      <c r="A22" s="121" t="s">
        <v>291</v>
      </c>
      <c r="B22" s="121" t="s">
        <v>226</v>
      </c>
      <c r="C22" s="122" t="s">
        <v>292</v>
      </c>
      <c r="D22" s="167">
        <v>1</v>
      </c>
    </row>
    <row r="23" spans="1:4" s="104" customFormat="1" x14ac:dyDescent="0.3">
      <c r="A23" s="121" t="s">
        <v>278</v>
      </c>
      <c r="B23" s="121" t="s">
        <v>226</v>
      </c>
      <c r="C23" s="122" t="s">
        <v>279</v>
      </c>
      <c r="D23" s="167">
        <v>13</v>
      </c>
    </row>
    <row r="24" spans="1:4" s="104" customFormat="1" x14ac:dyDescent="0.3">
      <c r="A24" s="121" t="s">
        <v>307</v>
      </c>
      <c r="B24" s="121" t="s">
        <v>226</v>
      </c>
      <c r="C24" s="122" t="s">
        <v>308</v>
      </c>
      <c r="D24" s="167">
        <v>4258</v>
      </c>
    </row>
    <row r="25" spans="1:4" s="104" customFormat="1" x14ac:dyDescent="0.3">
      <c r="A25" s="121" t="s">
        <v>309</v>
      </c>
      <c r="B25" s="121" t="s">
        <v>226</v>
      </c>
      <c r="C25" s="122" t="s">
        <v>310</v>
      </c>
      <c r="D25" s="167">
        <v>13</v>
      </c>
    </row>
    <row r="26" spans="1:4" s="104" customFormat="1" ht="27.6" x14ac:dyDescent="0.3">
      <c r="A26" s="121" t="s">
        <v>257</v>
      </c>
      <c r="B26" s="121" t="s">
        <v>226</v>
      </c>
      <c r="C26" s="122" t="s">
        <v>258</v>
      </c>
      <c r="D26" s="167">
        <v>1</v>
      </c>
    </row>
    <row r="27" spans="1:4" s="104" customFormat="1" ht="27.6" x14ac:dyDescent="0.3">
      <c r="A27" s="121" t="s">
        <v>225</v>
      </c>
      <c r="B27" s="121" t="s">
        <v>226</v>
      </c>
      <c r="C27" s="122" t="s">
        <v>227</v>
      </c>
      <c r="D27" s="167">
        <v>561</v>
      </c>
    </row>
    <row r="28" spans="1:4" s="164" customFormat="1" x14ac:dyDescent="0.3">
      <c r="A28" s="118" t="s">
        <v>311</v>
      </c>
      <c r="B28" s="118"/>
      <c r="C28" s="119"/>
      <c r="D28" s="168"/>
    </row>
    <row r="29" spans="1:4" s="104" customFormat="1" x14ac:dyDescent="0.3">
      <c r="A29" s="121">
        <v>1.1000000000000001</v>
      </c>
      <c r="B29" s="121" t="s">
        <v>223</v>
      </c>
      <c r="C29" s="122" t="s">
        <v>290</v>
      </c>
      <c r="D29" s="167">
        <v>47736</v>
      </c>
    </row>
    <row r="30" spans="1:4" s="104" customFormat="1" x14ac:dyDescent="0.3">
      <c r="A30" s="121">
        <v>2.2000000000000002</v>
      </c>
      <c r="B30" s="121" t="s">
        <v>223</v>
      </c>
      <c r="C30" s="122" t="s">
        <v>312</v>
      </c>
      <c r="D30" s="167">
        <v>3302</v>
      </c>
    </row>
    <row r="31" spans="1:4" s="104" customFormat="1" x14ac:dyDescent="0.3">
      <c r="A31" s="121">
        <v>6.2</v>
      </c>
      <c r="B31" s="121" t="s">
        <v>223</v>
      </c>
      <c r="C31" s="122" t="s">
        <v>277</v>
      </c>
      <c r="D31" s="167">
        <v>34</v>
      </c>
    </row>
    <row r="32" spans="1:4" s="104" customFormat="1" x14ac:dyDescent="0.3">
      <c r="A32" s="121" t="s">
        <v>305</v>
      </c>
      <c r="B32" s="121" t="s">
        <v>226</v>
      </c>
      <c r="C32" s="122" t="s">
        <v>306</v>
      </c>
      <c r="D32" s="167">
        <v>25718</v>
      </c>
    </row>
    <row r="33" spans="1:4" s="104" customFormat="1" x14ac:dyDescent="0.3">
      <c r="A33" s="121" t="s">
        <v>307</v>
      </c>
      <c r="B33" s="121" t="s">
        <v>226</v>
      </c>
      <c r="C33" s="122" t="s">
        <v>308</v>
      </c>
      <c r="D33" s="167">
        <v>11573.1</v>
      </c>
    </row>
    <row r="34" spans="1:4" s="104" customFormat="1" x14ac:dyDescent="0.3">
      <c r="A34" s="121" t="s">
        <v>285</v>
      </c>
      <c r="B34" s="121" t="s">
        <v>226</v>
      </c>
      <c r="C34" s="122" t="s">
        <v>286</v>
      </c>
      <c r="D34" s="167">
        <v>0</v>
      </c>
    </row>
    <row r="35" spans="1:4" s="104" customFormat="1" ht="27.6" x14ac:dyDescent="0.3">
      <c r="A35" s="121" t="s">
        <v>225</v>
      </c>
      <c r="B35" s="121" t="s">
        <v>226</v>
      </c>
      <c r="C35" s="122" t="s">
        <v>227</v>
      </c>
      <c r="D35" s="167">
        <v>510</v>
      </c>
    </row>
    <row r="36" spans="1:4" s="104" customFormat="1" ht="27.6" x14ac:dyDescent="0.3">
      <c r="A36" s="121" t="s">
        <v>287</v>
      </c>
      <c r="B36" s="121" t="s">
        <v>226</v>
      </c>
      <c r="C36" s="122" t="s">
        <v>288</v>
      </c>
      <c r="D36" s="167">
        <v>3</v>
      </c>
    </row>
    <row r="37" spans="1:4" s="164" customFormat="1" x14ac:dyDescent="0.3">
      <c r="A37" s="118" t="s">
        <v>313</v>
      </c>
      <c r="B37" s="118"/>
      <c r="C37" s="119"/>
      <c r="D37" s="168"/>
    </row>
    <row r="38" spans="1:4" s="104" customFormat="1" x14ac:dyDescent="0.3">
      <c r="A38" s="121">
        <v>6.1</v>
      </c>
      <c r="B38" s="121" t="s">
        <v>223</v>
      </c>
      <c r="C38" s="122" t="s">
        <v>224</v>
      </c>
      <c r="D38" s="167">
        <v>1</v>
      </c>
    </row>
    <row r="39" spans="1:4" s="104" customFormat="1" x14ac:dyDescent="0.3">
      <c r="A39" s="121">
        <v>6.2</v>
      </c>
      <c r="B39" s="121" t="s">
        <v>223</v>
      </c>
      <c r="C39" s="122" t="s">
        <v>277</v>
      </c>
      <c r="D39" s="167">
        <v>2</v>
      </c>
    </row>
    <row r="40" spans="1:4" s="104" customFormat="1" ht="27.6" x14ac:dyDescent="0.3">
      <c r="A40" s="121" t="s">
        <v>251</v>
      </c>
      <c r="B40" s="121" t="s">
        <v>226</v>
      </c>
      <c r="C40" s="122" t="s">
        <v>252</v>
      </c>
      <c r="D40" s="167">
        <v>5</v>
      </c>
    </row>
    <row r="41" spans="1:4" s="104" customFormat="1" ht="27.6" x14ac:dyDescent="0.3">
      <c r="A41" s="121" t="s">
        <v>243</v>
      </c>
      <c r="B41" s="121" t="s">
        <v>226</v>
      </c>
      <c r="C41" s="122" t="s">
        <v>244</v>
      </c>
      <c r="D41" s="167">
        <v>1</v>
      </c>
    </row>
    <row r="42" spans="1:4" s="104" customFormat="1" ht="27.6" x14ac:dyDescent="0.3">
      <c r="A42" s="118" t="s">
        <v>228</v>
      </c>
      <c r="B42" s="121" t="s">
        <v>226</v>
      </c>
      <c r="C42" s="122" t="s">
        <v>229</v>
      </c>
      <c r="D42" s="167">
        <v>4</v>
      </c>
    </row>
    <row r="43" spans="1:4" s="104" customFormat="1" ht="27.6" x14ac:dyDescent="0.3">
      <c r="A43" s="121" t="s">
        <v>287</v>
      </c>
      <c r="B43" s="121" t="s">
        <v>226</v>
      </c>
      <c r="C43" s="122" t="s">
        <v>288</v>
      </c>
      <c r="D43" s="169">
        <v>1</v>
      </c>
    </row>
    <row r="44" spans="1:4" s="104" customFormat="1" ht="15" customHeight="1" x14ac:dyDescent="0.3">
      <c r="A44" s="115" t="s">
        <v>220</v>
      </c>
      <c r="B44" s="115"/>
      <c r="C44" s="116"/>
      <c r="D44" s="117"/>
    </row>
    <row r="45" spans="1:4" s="164" customFormat="1" ht="15" customHeight="1" x14ac:dyDescent="0.3">
      <c r="A45" s="118" t="s">
        <v>314</v>
      </c>
      <c r="B45" s="118"/>
      <c r="C45" s="119"/>
      <c r="D45" s="168"/>
    </row>
    <row r="46" spans="1:4" s="104" customFormat="1" ht="15" customHeight="1" x14ac:dyDescent="0.3">
      <c r="A46" s="121">
        <v>1.2</v>
      </c>
      <c r="B46" s="121" t="s">
        <v>223</v>
      </c>
      <c r="C46" s="122" t="s">
        <v>315</v>
      </c>
      <c r="D46" s="167">
        <v>2310</v>
      </c>
    </row>
    <row r="47" spans="1:4" s="104" customFormat="1" ht="15" customHeight="1" x14ac:dyDescent="0.3">
      <c r="A47" s="121">
        <v>2.1</v>
      </c>
      <c r="B47" s="121" t="s">
        <v>223</v>
      </c>
      <c r="C47" s="122" t="s">
        <v>316</v>
      </c>
      <c r="D47" s="167">
        <v>256.5</v>
      </c>
    </row>
    <row r="48" spans="1:4" s="104" customFormat="1" ht="15" customHeight="1" x14ac:dyDescent="0.3">
      <c r="A48" s="121">
        <v>3.1</v>
      </c>
      <c r="B48" s="121" t="s">
        <v>223</v>
      </c>
      <c r="C48" s="122" t="s">
        <v>317</v>
      </c>
      <c r="D48" s="167">
        <v>543338</v>
      </c>
    </row>
    <row r="49" spans="1:4" s="104" customFormat="1" ht="15" customHeight="1" x14ac:dyDescent="0.3">
      <c r="A49" s="121" t="s">
        <v>280</v>
      </c>
      <c r="B49" s="121" t="s">
        <v>226</v>
      </c>
      <c r="C49" s="122" t="s">
        <v>281</v>
      </c>
      <c r="D49" s="167">
        <v>477100000</v>
      </c>
    </row>
    <row r="50" spans="1:4" s="104" customFormat="1" ht="15" customHeight="1" x14ac:dyDescent="0.3">
      <c r="A50" s="121" t="s">
        <v>318</v>
      </c>
      <c r="B50" s="121" t="s">
        <v>226</v>
      </c>
      <c r="C50" s="122" t="s">
        <v>319</v>
      </c>
      <c r="D50" s="167">
        <v>1</v>
      </c>
    </row>
    <row r="51" spans="1:4" s="104" customFormat="1" ht="15" customHeight="1" x14ac:dyDescent="0.3">
      <c r="A51" s="121" t="s">
        <v>320</v>
      </c>
      <c r="B51" s="121" t="s">
        <v>226</v>
      </c>
      <c r="C51" s="122" t="s">
        <v>321</v>
      </c>
      <c r="D51" s="167">
        <v>86</v>
      </c>
    </row>
    <row r="52" spans="1:4" s="104" customFormat="1" ht="15" customHeight="1" x14ac:dyDescent="0.3">
      <c r="A52" s="115" t="s">
        <v>221</v>
      </c>
      <c r="B52" s="115"/>
      <c r="C52" s="116"/>
      <c r="D52" s="117"/>
    </row>
    <row r="53" spans="1:4" s="105" customFormat="1" ht="15" customHeight="1" x14ac:dyDescent="0.3">
      <c r="A53" s="118" t="s">
        <v>322</v>
      </c>
      <c r="B53" s="118"/>
      <c r="C53" s="119"/>
      <c r="D53" s="120"/>
    </row>
    <row r="54" spans="1:4" s="171" customFormat="1" ht="15" customHeight="1" x14ac:dyDescent="0.3">
      <c r="A54" s="121">
        <v>2.1</v>
      </c>
      <c r="B54" s="121" t="s">
        <v>223</v>
      </c>
      <c r="C54" s="122" t="s">
        <v>316</v>
      </c>
      <c r="D54" s="148">
        <v>8</v>
      </c>
    </row>
    <row r="55" spans="1:4" s="171" customFormat="1" ht="15" customHeight="1" x14ac:dyDescent="0.3">
      <c r="A55" s="121" t="s">
        <v>323</v>
      </c>
      <c r="B55" s="121" t="s">
        <v>226</v>
      </c>
      <c r="C55" s="122" t="s">
        <v>324</v>
      </c>
      <c r="D55" s="148">
        <v>2</v>
      </c>
    </row>
    <row r="56" spans="1:4" s="171" customFormat="1" ht="15" customHeight="1" x14ac:dyDescent="0.3">
      <c r="A56" s="121" t="s">
        <v>225</v>
      </c>
      <c r="B56" s="121" t="s">
        <v>226</v>
      </c>
      <c r="C56" s="122" t="s">
        <v>227</v>
      </c>
      <c r="D56" s="148">
        <v>8</v>
      </c>
    </row>
    <row r="57" spans="1:4" s="105" customFormat="1" ht="15" customHeight="1" x14ac:dyDescent="0.3">
      <c r="A57" s="118" t="s">
        <v>325</v>
      </c>
      <c r="B57" s="118"/>
      <c r="C57" s="119"/>
      <c r="D57" s="170"/>
    </row>
    <row r="58" spans="1:4" s="171" customFormat="1" ht="15" customHeight="1" x14ac:dyDescent="0.3">
      <c r="A58" s="121" t="s">
        <v>251</v>
      </c>
      <c r="B58" s="121" t="s">
        <v>226</v>
      </c>
      <c r="C58" s="122" t="s">
        <v>252</v>
      </c>
      <c r="D58" s="148">
        <v>1</v>
      </c>
    </row>
    <row r="59" spans="1:4" s="105" customFormat="1" ht="15" customHeight="1" x14ac:dyDescent="0.3">
      <c r="A59" s="118" t="s">
        <v>326</v>
      </c>
      <c r="B59" s="118"/>
      <c r="C59" s="119"/>
      <c r="D59" s="170"/>
    </row>
    <row r="60" spans="1:4" s="171" customFormat="1" ht="15" customHeight="1" x14ac:dyDescent="0.3">
      <c r="A60" s="121">
        <v>6.1</v>
      </c>
      <c r="B60" s="121" t="s">
        <v>223</v>
      </c>
      <c r="C60" s="122" t="s">
        <v>224</v>
      </c>
      <c r="D60" s="148">
        <v>4</v>
      </c>
    </row>
    <row r="61" spans="1:4" s="171" customFormat="1" ht="15" customHeight="1" x14ac:dyDescent="0.3">
      <c r="A61" s="121" t="s">
        <v>287</v>
      </c>
      <c r="B61" s="121" t="s">
        <v>226</v>
      </c>
      <c r="C61" s="122" t="s">
        <v>288</v>
      </c>
      <c r="D61" s="148">
        <v>2</v>
      </c>
    </row>
  </sheetData>
  <hyperlinks>
    <hyperlink ref="A4" r:id="rId1" xr:uid="{5235B107-4A13-724C-AC2A-9C24DF95545D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F8AEB-6848-4DA7-BB6E-305966EB0A32}">
  <dimension ref="A1:D64"/>
  <sheetViews>
    <sheetView tabSelected="1" zoomScale="135" workbookViewId="0">
      <selection activeCell="C70" sqref="C70"/>
    </sheetView>
  </sheetViews>
  <sheetFormatPr defaultColWidth="10.8984375" defaultRowHeight="15.6" x14ac:dyDescent="0.3"/>
  <cols>
    <col min="1" max="2" width="10.8984375" style="101"/>
    <col min="3" max="3" width="72" style="101" customWidth="1"/>
    <col min="4" max="4" width="13.8984375" style="106" customWidth="1"/>
    <col min="5" max="16384" width="10.8984375" style="101"/>
  </cols>
  <sheetData>
    <row r="1" spans="1:4" x14ac:dyDescent="0.3">
      <c r="A1" s="107" t="s">
        <v>0</v>
      </c>
      <c r="B1" s="98"/>
      <c r="C1" s="99"/>
      <c r="D1" s="100"/>
    </row>
    <row r="2" spans="1:4" x14ac:dyDescent="0.3">
      <c r="A2" s="186" t="s">
        <v>332</v>
      </c>
      <c r="B2" s="98"/>
      <c r="C2" s="99"/>
      <c r="D2" s="100"/>
    </row>
    <row r="3" spans="1:4" x14ac:dyDescent="0.3">
      <c r="A3" s="107" t="s">
        <v>212</v>
      </c>
      <c r="B3" s="98"/>
      <c r="C3" s="99"/>
      <c r="D3" s="100"/>
    </row>
    <row r="4" spans="1:4" x14ac:dyDescent="0.3">
      <c r="A4" s="102"/>
      <c r="B4" s="103"/>
      <c r="C4" s="99"/>
      <c r="D4" s="100"/>
    </row>
    <row r="5" spans="1:4" x14ac:dyDescent="0.3">
      <c r="A5" s="109" t="s">
        <v>214</v>
      </c>
      <c r="B5" s="109" t="s">
        <v>215</v>
      </c>
      <c r="C5" s="110" t="s">
        <v>216</v>
      </c>
      <c r="D5" s="111" t="s">
        <v>217</v>
      </c>
    </row>
    <row r="6" spans="1:4" s="104" customFormat="1" x14ac:dyDescent="0.3">
      <c r="A6" s="187" t="s">
        <v>218</v>
      </c>
      <c r="B6" s="187"/>
      <c r="C6" s="188"/>
      <c r="D6" s="189"/>
    </row>
    <row r="7" spans="1:4" customFormat="1" ht="14.4" x14ac:dyDescent="0.3">
      <c r="A7" s="192" t="s">
        <v>333</v>
      </c>
      <c r="B7" s="190"/>
      <c r="D7" s="197"/>
    </row>
    <row r="8" spans="1:4" customFormat="1" ht="14.4" x14ac:dyDescent="0.3">
      <c r="A8" s="196">
        <v>1.1000000000000001</v>
      </c>
      <c r="B8" s="190" t="str">
        <f>VLOOKUP(Table136789101112133456[[#This Row],[Indicator no.]],'[16]2A OP indicators List_23Aug2020'!$F:$H,2,FALSE)</f>
        <v>RFI</v>
      </c>
      <c r="C8" s="190" t="str">
        <f>VLOOKUP(Table136789101112133456[[#This Row],[Indicator no.]],'[16]2A OP indicators List_23Aug2020'!$F:$H,3,FALSE)</f>
        <v>People benefiting from improved health services, education services, or social protection (number)</v>
      </c>
      <c r="D8" s="197">
        <v>16380000</v>
      </c>
    </row>
    <row r="9" spans="1:4" customFormat="1" ht="14.4" x14ac:dyDescent="0.3">
      <c r="A9" s="196">
        <v>6.1</v>
      </c>
      <c r="B9" s="190" t="str">
        <f>VLOOKUP(Table136789101112133456[[#This Row],[Indicator no.]],'[16]2A OP indicators List_23Aug2020'!$F:$H,2,FALSE)</f>
        <v>RFI</v>
      </c>
      <c r="C9" t="str">
        <f>VLOOKUP(Table136789101112133456[[#This Row],[Indicator no.]],'[16]2A OP indicators List_23Aug2020'!$F:$H,3,FALSE)</f>
        <v>Entities with improved management functions and financial stability (number) </v>
      </c>
      <c r="D9" s="197">
        <v>1</v>
      </c>
    </row>
    <row r="10" spans="1:4" customFormat="1" ht="14.4" x14ac:dyDescent="0.3">
      <c r="A10" s="196" t="s">
        <v>327</v>
      </c>
      <c r="B10" s="190" t="str">
        <f>VLOOKUP(Table136789101112133456[[#This Row],[Indicator no.]],'[16]2A OP indicators List_23Aug2020'!$F:$H,2,FALSE)</f>
        <v>TI</v>
      </c>
      <c r="C10" t="str">
        <f>VLOOKUP(Table136789101112133456[[#This Row],[Indicator no.]],'[16]2A OP indicators List_23Aug2020'!$F:$H,3,FALSE)</f>
        <v>Health services established or improved (number) </v>
      </c>
      <c r="D10" s="197">
        <v>1</v>
      </c>
    </row>
    <row r="11" spans="1:4" customFormat="1" ht="14.4" x14ac:dyDescent="0.3">
      <c r="A11" s="196" t="s">
        <v>291</v>
      </c>
      <c r="B11" s="190" t="str">
        <f>VLOOKUP(Table136789101112133456[[#This Row],[Indicator no.]],'[16]2A OP indicators List_23Aug2020'!$F:$H,2,FALSE)</f>
        <v>TI</v>
      </c>
      <c r="C11" t="str">
        <f>VLOOKUP(Table136789101112133456[[#This Row],[Indicator no.]],'[16]2A OP indicators List_23Aug2020'!$F:$H,3,FALSE)</f>
        <v>Social protection schemes established or improved (number)</v>
      </c>
      <c r="D11" s="197">
        <v>3</v>
      </c>
    </row>
    <row r="12" spans="1:4" customFormat="1" ht="14.4" x14ac:dyDescent="0.3">
      <c r="A12" s="196" t="s">
        <v>328</v>
      </c>
      <c r="B12" s="190" t="str">
        <f>VLOOKUP(Table136789101112133456[[#This Row],[Indicator no.]],'[16]2A OP indicators List_23Aug2020'!$F:$H,2,FALSE)</f>
        <v>TI</v>
      </c>
      <c r="C12" t="str">
        <f>VLOOKUP(Table136789101112133456[[#This Row],[Indicator no.]],'[16]2A OP indicators List_23Aug2020'!$F:$H,3,FALSE)</f>
        <v>Business development and financial sector measures supported in implementation (number) </v>
      </c>
      <c r="D12" s="197">
        <v>2</v>
      </c>
    </row>
    <row r="13" spans="1:4" customFormat="1" ht="14.4" x14ac:dyDescent="0.3">
      <c r="A13" s="196" t="s">
        <v>329</v>
      </c>
      <c r="B13" s="190" t="str">
        <f>VLOOKUP(Table136789101112133456[[#This Row],[Indicator no.]],'[16]2A OP indicators List_23Aug2020'!$F:$H,2,FALSE)</f>
        <v>TI</v>
      </c>
      <c r="C13" t="str">
        <f>VLOOKUP(Table136789101112133456[[#This Row],[Indicator no.]],'[16]2A OP indicators List_23Aug2020'!$F:$H,3,FALSE)</f>
        <v>Enhanced labor policies or standards implemented (number)</v>
      </c>
      <c r="D13" s="197">
        <v>2</v>
      </c>
    </row>
    <row r="14" spans="1:4" customFormat="1" ht="14.4" x14ac:dyDescent="0.3">
      <c r="A14" s="192" t="s">
        <v>334</v>
      </c>
      <c r="B14" s="190"/>
      <c r="D14" s="197"/>
    </row>
    <row r="15" spans="1:4" customFormat="1" ht="14.4" x14ac:dyDescent="0.3">
      <c r="A15" s="196">
        <v>2.2000000000000002</v>
      </c>
      <c r="B15" s="190" t="str">
        <f>VLOOKUP(Table136789101112133456[[#This Row],[Indicator no.]],'[16]2A OP indicators List_23Aug2020'!$F:$H,2,FALSE)</f>
        <v>RFI</v>
      </c>
      <c r="C15" t="str">
        <f>VLOOKUP(Table136789101112133456[[#This Row],[Indicator no.]],'[16]2A OP indicators List_23Aug2020'!$F:$H,3,FALSE)</f>
        <v>Women and girls completing secondary and tertiary education, and/or other training (number)</v>
      </c>
      <c r="D15" s="197">
        <v>1728</v>
      </c>
    </row>
    <row r="16" spans="1:4" customFormat="1" ht="14.4" x14ac:dyDescent="0.3">
      <c r="A16" s="196">
        <v>2.2999999999999998</v>
      </c>
      <c r="B16" s="190" t="str">
        <f>VLOOKUP(Table136789101112133456[[#This Row],[Indicator no.]],'[16]2A OP indicators List_23Aug2020'!$F:$H,2,FALSE)</f>
        <v>RFI</v>
      </c>
      <c r="C16" t="str">
        <f>VLOOKUP(Table136789101112133456[[#This Row],[Indicator no.]],'[16]2A OP indicators List_23Aug2020'!$F:$H,3,FALSE)</f>
        <v>Women represented in decision-making structures and processes (number) </v>
      </c>
      <c r="D16" s="197">
        <v>17</v>
      </c>
    </row>
    <row r="17" spans="1:4" customFormat="1" ht="14.4" x14ac:dyDescent="0.3">
      <c r="A17" s="196">
        <v>3.3</v>
      </c>
      <c r="B17" s="190" t="str">
        <f>VLOOKUP(Table136789101112133456[[#This Row],[Indicator no.]],'[16]2A OP indicators List_23Aug2020'!$F:$H,2,FALSE)</f>
        <v>RFI</v>
      </c>
      <c r="C17" t="str">
        <f>VLOOKUP(Table136789101112133456[[#This Row],[Indicator no.]],'[16]2A OP indicators List_23Aug2020'!$F:$H,3,FALSE)</f>
        <v>People benefiting from strengthened environmental sustainability (number)</v>
      </c>
      <c r="D17" s="197">
        <v>388135</v>
      </c>
    </row>
    <row r="18" spans="1:4" customFormat="1" ht="14.4" x14ac:dyDescent="0.3">
      <c r="A18" s="196">
        <v>4.0999999999999996</v>
      </c>
      <c r="B18" s="190" t="str">
        <f>VLOOKUP(Table136789101112133456[[#This Row],[Indicator no.]],'[16]2A OP indicators List_23Aug2020'!$F:$H,2,FALSE)</f>
        <v>RFI</v>
      </c>
      <c r="C18" t="str">
        <f>VLOOKUP(Table136789101112133456[[#This Row],[Indicator no.]],'[16]2A OP indicators List_23Aug2020'!$F:$H,3,FALSE)</f>
        <v>People benefiting from improved services in urban areas (number)</v>
      </c>
      <c r="D18" s="197">
        <v>388135</v>
      </c>
    </row>
    <row r="19" spans="1:4" customFormat="1" ht="14.4" x14ac:dyDescent="0.3">
      <c r="A19" s="196">
        <v>4.2</v>
      </c>
      <c r="B19" s="190" t="str">
        <f>VLOOKUP(Table136789101112133456[[#This Row],[Indicator no.]],'[16]2A OP indicators List_23Aug2020'!$F:$H,2,FALSE)</f>
        <v>RFI</v>
      </c>
      <c r="C19" t="str">
        <f>VLOOKUP(Table136789101112133456[[#This Row],[Indicator no.]],'[16]2A OP indicators List_23Aug2020'!$F:$H,3,FALSE)</f>
        <v>Entities with improved urban planning and financial sustainability (number)</v>
      </c>
      <c r="D19" s="197">
        <v>2</v>
      </c>
    </row>
    <row r="20" spans="1:4" customFormat="1" ht="14.4" x14ac:dyDescent="0.3">
      <c r="A20" s="196">
        <v>4.3</v>
      </c>
      <c r="B20" s="190" t="str">
        <f>VLOOKUP(Table136789101112133456[[#This Row],[Indicator no.]],'[16]2A OP indicators List_23Aug2020'!$F:$H,2,FALSE)</f>
        <v>RFI</v>
      </c>
      <c r="C20" t="str">
        <f>VLOOKUP(Table136789101112133456[[#This Row],[Indicator no.]],'[16]2A OP indicators List_23Aug2020'!$F:$H,3,FALSE)</f>
        <v>Zones with improved urban environment, climate resilience, and disaster risk management (number) </v>
      </c>
      <c r="D20" s="197">
        <v>2</v>
      </c>
    </row>
    <row r="21" spans="1:4" customFormat="1" ht="14.4" x14ac:dyDescent="0.3">
      <c r="A21" s="196">
        <v>6.2</v>
      </c>
      <c r="B21" s="190" t="str">
        <f>VLOOKUP(Table136789101112133456[[#This Row],[Indicator no.]],'[16]2A OP indicators List_23Aug2020'!$F:$H,2,FALSE)</f>
        <v>RFI</v>
      </c>
      <c r="C21" t="str">
        <f>VLOOKUP(Table136789101112133456[[#This Row],[Indicator no.]],'[16]2A OP indicators List_23Aug2020'!$F:$H,3,FALSE)</f>
        <v>Entities with improved service delivery (number) </v>
      </c>
      <c r="D21" s="197">
        <v>2</v>
      </c>
    </row>
    <row r="22" spans="1:4" customFormat="1" ht="14.4" x14ac:dyDescent="0.3">
      <c r="A22" s="196" t="s">
        <v>307</v>
      </c>
      <c r="B22" s="190" t="str">
        <f>VLOOKUP(Table136789101112133456[[#This Row],[Indicator no.]],'[16]2A OP indicators List_23Aug2020'!$F:$H,2,FALSE)</f>
        <v>TI</v>
      </c>
      <c r="C22" t="str">
        <f>VLOOKUP(Table136789101112133456[[#This Row],[Indicator no.]],'[16]2A OP indicators List_23Aug2020'!$F:$H,3,FALSE)</f>
        <v>Women enrolled in TVET and other job training (number) </v>
      </c>
      <c r="D22" s="197">
        <v>1728</v>
      </c>
    </row>
    <row r="23" spans="1:4" customFormat="1" ht="14.4" x14ac:dyDescent="0.3">
      <c r="A23" s="196" t="s">
        <v>330</v>
      </c>
      <c r="B23" s="190" t="str">
        <f>VLOOKUP(Table136789101112133456[[#This Row],[Indicator no.]],'[16]2A OP indicators List_23Aug2020'!$F:$H,2,FALSE)</f>
        <v>TI</v>
      </c>
      <c r="C23" t="str">
        <f>VLOOKUP(Table136789101112133456[[#This Row],[Indicator no.]],'[16]2A OP indicators List_23Aug2020'!$F:$H,3,FALSE)</f>
        <v xml:space="preserve">Pollution control enhancing infrastructure assets established or improved (number) </v>
      </c>
      <c r="D23" s="197">
        <v>2</v>
      </c>
    </row>
    <row r="24" spans="1:4" customFormat="1" ht="14.4" x14ac:dyDescent="0.3">
      <c r="A24" s="196" t="s">
        <v>309</v>
      </c>
      <c r="B24" s="190" t="str">
        <f>VLOOKUP(Table136789101112133456[[#This Row],[Indicator no.]],'[16]2A OP indicators List_23Aug2020'!$F:$H,2,FALSE)</f>
        <v>TI</v>
      </c>
      <c r="C24" t="str">
        <f>VLOOKUP(Table136789101112133456[[#This Row],[Indicator no.]],'[16]2A OP indicators List_23Aug2020'!$F:$H,3,FALSE)</f>
        <v>Urban infrastructure assets established or improved (number)</v>
      </c>
      <c r="D24" s="197">
        <v>2</v>
      </c>
    </row>
    <row r="25" spans="1:4" customFormat="1" ht="14.4" x14ac:dyDescent="0.3">
      <c r="A25" s="196" t="s">
        <v>331</v>
      </c>
      <c r="B25" s="190" t="str">
        <f>VLOOKUP(Table136789101112133456[[#This Row],[Indicator no.]],'[16]2A OP indicators List_23Aug2020'!$F:$H,2,FALSE)</f>
        <v>TI</v>
      </c>
      <c r="C25" t="str">
        <f>VLOOKUP(Table136789101112133456[[#This Row],[Indicator no.]],'[16]2A OP indicators List_23Aug2020'!$F:$H,3,FALSE)</f>
        <v>Solutions to enhance urban environment implemented (number)</v>
      </c>
      <c r="D25" s="197">
        <v>1</v>
      </c>
    </row>
    <row r="26" spans="1:4" customFormat="1" ht="14.4" x14ac:dyDescent="0.3">
      <c r="A26" s="196" t="s">
        <v>225</v>
      </c>
      <c r="B26" s="190" t="str">
        <f>VLOOKUP(Table136789101112133456[[#This Row],[Indicator no.]],'[16]2A OP indicators List_23Aug2020'!$F:$H,2,FALSE)</f>
        <v>TI</v>
      </c>
      <c r="C26" t="str">
        <f>VLOOKUP(Table136789101112133456[[#This Row],[Indicator no.]],'[16]2A OP indicators List_23Aug2020'!$F:$H,3,FALSE)</f>
        <v>Government officials with increased capacity to design, implement, monitor, and evaluate relevant measures (number)</v>
      </c>
      <c r="D26" s="197">
        <v>4154</v>
      </c>
    </row>
    <row r="27" spans="1:4" customFormat="1" ht="14.4" x14ac:dyDescent="0.3">
      <c r="A27" s="192" t="s">
        <v>335</v>
      </c>
      <c r="B27" s="190"/>
      <c r="D27" s="197"/>
    </row>
    <row r="28" spans="1:4" customFormat="1" ht="14.4" x14ac:dyDescent="0.3">
      <c r="A28" s="196">
        <v>1.3</v>
      </c>
      <c r="B28" s="190" t="str">
        <f>VLOOKUP(Table136789101112133456[[#This Row],[Indicator no.]],'[16]2A OP indicators List_23Aug2020'!$F:$H,2,FALSE)</f>
        <v>RFI</v>
      </c>
      <c r="C28" t="str">
        <f>VLOOKUP(Table136789101112133456[[#This Row],[Indicator no.]],'[16]2A OP indicators List_23Aug2020'!$F:$H,3,FALSE)</f>
        <v>Poor and vulnerable people with improved standards of living (number)</v>
      </c>
      <c r="D28" s="197">
        <v>1530000.0000000002</v>
      </c>
    </row>
    <row r="29" spans="1:4" customFormat="1" ht="14.4" x14ac:dyDescent="0.3">
      <c r="A29" s="196">
        <v>3.1</v>
      </c>
      <c r="B29" s="190" t="str">
        <f>VLOOKUP(Table136789101112133456[[#This Row],[Indicator no.]],'[16]2A OP indicators List_23Aug2020'!$F:$H,2,FALSE)</f>
        <v>RFI</v>
      </c>
      <c r="C29" t="str">
        <f>VLOOKUP(Table136789101112133456[[#This Row],[Indicator no.]],'[16]2A OP indicators List_23Aug2020'!$F:$H,3,FALSE)</f>
        <v>Total annual greenhouse gas emissions reduction (tCO2e/year) </v>
      </c>
      <c r="D29" s="197">
        <v>1598.57</v>
      </c>
    </row>
    <row r="30" spans="1:4" customFormat="1" ht="14.4" x14ac:dyDescent="0.3">
      <c r="A30" s="196">
        <v>6.2</v>
      </c>
      <c r="B30" s="190" t="str">
        <f>VLOOKUP(Table136789101112133456[[#This Row],[Indicator no.]],'[16]2A OP indicators List_23Aug2020'!$F:$H,2,FALSE)</f>
        <v>RFI</v>
      </c>
      <c r="C30" t="str">
        <f>VLOOKUP(Table136789101112133456[[#This Row],[Indicator no.]],'[16]2A OP indicators List_23Aug2020'!$F:$H,3,FALSE)</f>
        <v>Entities with improved service delivery (number) </v>
      </c>
      <c r="D30" s="197">
        <v>1</v>
      </c>
    </row>
    <row r="31" spans="1:4" customFormat="1" ht="14.4" x14ac:dyDescent="0.3">
      <c r="A31" s="196" t="s">
        <v>278</v>
      </c>
      <c r="B31" s="190" t="str">
        <f>VLOOKUP(Table136789101112133456[[#This Row],[Indicator no.]],'[16]2A OP indicators List_23Aug2020'!$F:$H,2,FALSE)</f>
        <v>TI</v>
      </c>
      <c r="C31" t="str">
        <f>VLOOKUP(Table136789101112133456[[#This Row],[Indicator no.]],'[16]2A OP indicators List_23Aug2020'!$F:$H,3,FALSE)</f>
        <v>Infrastructure assets established or improved (number)</v>
      </c>
      <c r="D31" s="197">
        <v>5</v>
      </c>
    </row>
    <row r="32" spans="1:4" customFormat="1" ht="14.4" x14ac:dyDescent="0.3">
      <c r="A32" s="196" t="s">
        <v>280</v>
      </c>
      <c r="B32" s="190" t="str">
        <f>VLOOKUP(Table136789101112133456[[#This Row],[Indicator no.]],'[16]2A OP indicators List_23Aug2020'!$F:$H,2,FALSE)</f>
        <v>TI</v>
      </c>
      <c r="C32" t="str">
        <f>VLOOKUP(Table136789101112133456[[#This Row],[Indicator no.]],'[16]2A OP indicators List_23Aug2020'!$F:$H,3,FALSE)</f>
        <v>Additional climate finance mobilized ($) </v>
      </c>
      <c r="D32" s="197">
        <v>83540133.333333299</v>
      </c>
    </row>
    <row r="33" spans="1:4" customFormat="1" ht="14.4" x14ac:dyDescent="0.3">
      <c r="A33" s="196" t="s">
        <v>318</v>
      </c>
      <c r="B33" s="190" t="str">
        <f>VLOOKUP(Table136789101112133456[[#This Row],[Indicator no.]],'[16]2A OP indicators List_23Aug2020'!$F:$H,2,FALSE)</f>
        <v>TI</v>
      </c>
      <c r="C33" t="str">
        <f>VLOOKUP(Table136789101112133456[[#This Row],[Indicator no.]],'[16]2A OP indicators List_23Aug2020'!$F:$H,3,FALSE)</f>
        <v>Low-carbon infrastructure assets established or improved (number)</v>
      </c>
      <c r="D33" s="197">
        <v>4</v>
      </c>
    </row>
    <row r="34" spans="1:4" customFormat="1" ht="14.4" x14ac:dyDescent="0.3">
      <c r="A34" s="196" t="s">
        <v>320</v>
      </c>
      <c r="B34" s="190" t="str">
        <f>VLOOKUP(Table136789101112133456[[#This Row],[Indicator no.]],'[16]2A OP indicators List_23Aug2020'!$F:$H,2,FALSE)</f>
        <v>TI</v>
      </c>
      <c r="C34" t="str">
        <f>VLOOKUP(Table136789101112133456[[#This Row],[Indicator no.]],'[16]2A OP indicators List_23Aug2020'!$F:$H,3,FALSE)</f>
        <v>Installed renewable energy capacity (megawatts)</v>
      </c>
      <c r="D34" s="197">
        <v>3.3639999999999999</v>
      </c>
    </row>
    <row r="35" spans="1:4" customFormat="1" ht="14.4" x14ac:dyDescent="0.3">
      <c r="A35" s="196" t="s">
        <v>255</v>
      </c>
      <c r="B35" s="190" t="str">
        <f>VLOOKUP(Table136789101112133456[[#This Row],[Indicator no.]],'[16]2A OP indicators List_23Aug2020'!$F:$H,2,FALSE)</f>
        <v>TI</v>
      </c>
      <c r="C35" t="str">
        <f>VLOOKUP(Table136789101112133456[[#This Row],[Indicator no.]],'[16]2A OP indicators List_23Aug2020'!$F:$H,3,FALSE)</f>
        <v>Solutions to enhance pollution control and resource efficiency implemented (number) </v>
      </c>
      <c r="D35" s="197">
        <v>0</v>
      </c>
    </row>
    <row r="36" spans="1:4" customFormat="1" ht="14.4" x14ac:dyDescent="0.3">
      <c r="A36" s="192" t="s">
        <v>336</v>
      </c>
      <c r="B36" s="190"/>
      <c r="D36" s="197"/>
    </row>
    <row r="37" spans="1:4" customFormat="1" ht="14.4" x14ac:dyDescent="0.3">
      <c r="A37" s="196">
        <v>1.3</v>
      </c>
      <c r="B37" s="190" t="str">
        <f>VLOOKUP(Table136789101112133456[[#This Row],[Indicator no.]],'[16]2A OP indicators List_23Aug2020'!$F:$H,2,FALSE)</f>
        <v>RFI</v>
      </c>
      <c r="C37" t="str">
        <f>VLOOKUP(Table136789101112133456[[#This Row],[Indicator no.]],'[16]2A OP indicators List_23Aug2020'!$F:$H,3,FALSE)</f>
        <v>Poor and vulnerable people with improved standards of living (number)</v>
      </c>
      <c r="D37" s="197">
        <v>7592</v>
      </c>
    </row>
    <row r="38" spans="1:4" customFormat="1" ht="14.4" x14ac:dyDescent="0.3">
      <c r="A38" s="196">
        <v>3.1</v>
      </c>
      <c r="B38" s="190" t="str">
        <f>VLOOKUP(Table136789101112133456[[#This Row],[Indicator no.]],'[16]2A OP indicators List_23Aug2020'!$F:$H,2,FALSE)</f>
        <v>RFI</v>
      </c>
      <c r="C38" t="str">
        <f>VLOOKUP(Table136789101112133456[[#This Row],[Indicator no.]],'[16]2A OP indicators List_23Aug2020'!$F:$H,3,FALSE)</f>
        <v>Total annual greenhouse gas emissions reduction (tCO2e/year) </v>
      </c>
      <c r="D38" s="197">
        <v>1110656</v>
      </c>
    </row>
    <row r="39" spans="1:4" customFormat="1" ht="14.4" x14ac:dyDescent="0.3">
      <c r="A39" s="196">
        <v>6.2</v>
      </c>
      <c r="B39" s="190" t="str">
        <f>VLOOKUP(Table136789101112133456[[#This Row],[Indicator no.]],'[16]2A OP indicators List_23Aug2020'!$F:$H,2,FALSE)</f>
        <v>RFI</v>
      </c>
      <c r="C39" t="str">
        <f>VLOOKUP(Table136789101112133456[[#This Row],[Indicator no.]],'[16]2A OP indicators List_23Aug2020'!$F:$H,3,FALSE)</f>
        <v>Entities with improved service delivery (number) </v>
      </c>
      <c r="D39" s="197">
        <v>1</v>
      </c>
    </row>
    <row r="40" spans="1:4" customFormat="1" ht="14.4" x14ac:dyDescent="0.3">
      <c r="A40" s="196" t="s">
        <v>278</v>
      </c>
      <c r="B40" s="190" t="str">
        <f>VLOOKUP(Table136789101112133456[[#This Row],[Indicator no.]],'[16]2A OP indicators List_23Aug2020'!$F:$H,2,FALSE)</f>
        <v>TI</v>
      </c>
      <c r="C40" t="str">
        <f>VLOOKUP(Table136789101112133456[[#This Row],[Indicator no.]],'[16]2A OP indicators List_23Aug2020'!$F:$H,3,FALSE)</f>
        <v>Infrastructure assets established or improved (number)</v>
      </c>
      <c r="D40" s="197">
        <v>3</v>
      </c>
    </row>
    <row r="41" spans="1:4" customFormat="1" ht="14.4" x14ac:dyDescent="0.3">
      <c r="A41" s="196" t="s">
        <v>280</v>
      </c>
      <c r="B41" s="190" t="str">
        <f>VLOOKUP(Table136789101112133456[[#This Row],[Indicator no.]],'[16]2A OP indicators List_23Aug2020'!$F:$H,2,FALSE)</f>
        <v>TI</v>
      </c>
      <c r="C41" t="str">
        <f>VLOOKUP(Table136789101112133456[[#This Row],[Indicator no.]],'[16]2A OP indicators List_23Aug2020'!$F:$H,3,FALSE)</f>
        <v>Additional climate finance mobilized ($) </v>
      </c>
      <c r="D41" s="197">
        <v>63860000</v>
      </c>
    </row>
    <row r="42" spans="1:4" s="104" customFormat="1" ht="15" customHeight="1" x14ac:dyDescent="0.3">
      <c r="A42" s="187" t="s">
        <v>220</v>
      </c>
      <c r="B42" s="187"/>
      <c r="C42" s="188"/>
      <c r="D42" s="198"/>
    </row>
    <row r="43" spans="1:4" customFormat="1" ht="14.4" x14ac:dyDescent="0.3">
      <c r="A43" s="192" t="s">
        <v>337</v>
      </c>
      <c r="B43" s="190"/>
      <c r="D43" s="197"/>
    </row>
    <row r="44" spans="1:4" customFormat="1" ht="14.4" x14ac:dyDescent="0.3">
      <c r="A44" s="196">
        <v>1.2</v>
      </c>
      <c r="B44" s="190" t="str">
        <f>VLOOKUP(Table136789101112133456[[#This Row],[Indicator no.]],'[16]2A OP indicators List_23Aug2020'!$F:$H,2,FALSE)</f>
        <v>RFI</v>
      </c>
      <c r="C44" t="str">
        <f>VLOOKUP(Table136789101112133456[[#This Row],[Indicator no.]],'[16]2A OP indicators List_23Aug2020'!$F:$H,3,FALSE)</f>
        <v>Jobs generated (number)</v>
      </c>
      <c r="D44" s="197">
        <v>800</v>
      </c>
    </row>
    <row r="45" spans="1:4" customFormat="1" ht="14.4" x14ac:dyDescent="0.3">
      <c r="A45" s="196">
        <v>2.1</v>
      </c>
      <c r="B45" s="190" t="str">
        <f>VLOOKUP(Table136789101112133456[[#This Row],[Indicator no.]],'[16]2A OP indicators List_23Aug2020'!$F:$H,2,FALSE)</f>
        <v>RFI</v>
      </c>
      <c r="C45" t="str">
        <f>VLOOKUP(Table136789101112133456[[#This Row],[Indicator no.]],'[16]2A OP indicators List_23Aug2020'!$F:$H,3,FALSE)</f>
        <v>Skilled jobs for women generated (number) </v>
      </c>
      <c r="D45" s="197">
        <v>20</v>
      </c>
    </row>
    <row r="46" spans="1:4" customFormat="1" ht="14.4" x14ac:dyDescent="0.3">
      <c r="A46" s="196">
        <v>3.1</v>
      </c>
      <c r="B46" s="190" t="str">
        <f>VLOOKUP(Table136789101112133456[[#This Row],[Indicator no.]],'[16]2A OP indicators List_23Aug2020'!$F:$H,2,FALSE)</f>
        <v>RFI</v>
      </c>
      <c r="C46" t="str">
        <f>VLOOKUP(Table136789101112133456[[#This Row],[Indicator no.]],'[16]2A OP indicators List_23Aug2020'!$F:$H,3,FALSE)</f>
        <v>Total annual greenhouse gas emissions reduction (tCO2e/year) </v>
      </c>
      <c r="D46" s="197">
        <v>158815</v>
      </c>
    </row>
    <row r="47" spans="1:4" customFormat="1" ht="14.4" x14ac:dyDescent="0.3">
      <c r="A47" s="196" t="s">
        <v>280</v>
      </c>
      <c r="B47" s="190" t="str">
        <f>VLOOKUP(Table136789101112133456[[#This Row],[Indicator no.]],'[16]2A OP indicators List_23Aug2020'!$F:$H,2,FALSE)</f>
        <v>TI</v>
      </c>
      <c r="C47" t="str">
        <f>VLOOKUP(Table136789101112133456[[#This Row],[Indicator no.]],'[16]2A OP indicators List_23Aug2020'!$F:$H,3,FALSE)</f>
        <v>Additional climate finance mobilized ($) </v>
      </c>
      <c r="D47" s="197">
        <v>48800000</v>
      </c>
    </row>
    <row r="48" spans="1:4" customFormat="1" ht="14.4" x14ac:dyDescent="0.3">
      <c r="A48" s="196" t="s">
        <v>318</v>
      </c>
      <c r="B48" s="190" t="str">
        <f>VLOOKUP(Table136789101112133456[[#This Row],[Indicator no.]],'[16]2A OP indicators List_23Aug2020'!$F:$H,2,FALSE)</f>
        <v>TI</v>
      </c>
      <c r="C48" t="str">
        <f>VLOOKUP(Table136789101112133456[[#This Row],[Indicator no.]],'[16]2A OP indicators List_23Aug2020'!$F:$H,3,FALSE)</f>
        <v>Low-carbon infrastructure assets established or improved (number)</v>
      </c>
      <c r="D48" s="197">
        <v>1</v>
      </c>
    </row>
    <row r="49" spans="1:4" customFormat="1" ht="14.4" x14ac:dyDescent="0.3">
      <c r="A49" s="196" t="s">
        <v>320</v>
      </c>
      <c r="B49" s="190" t="str">
        <f>VLOOKUP(Table136789101112133456[[#This Row],[Indicator no.]],'[16]2A OP indicators List_23Aug2020'!$F:$H,2,FALSE)</f>
        <v>TI</v>
      </c>
      <c r="C49" t="str">
        <f>VLOOKUP(Table136789101112133456[[#This Row],[Indicator no.]],'[16]2A OP indicators List_23Aug2020'!$F:$H,3,FALSE)</f>
        <v>Installed renewable energy capacity (megawatts)</v>
      </c>
      <c r="D49" s="197">
        <v>72</v>
      </c>
    </row>
    <row r="50" spans="1:4" customFormat="1" ht="14.4" x14ac:dyDescent="0.3">
      <c r="A50" s="192" t="s">
        <v>338</v>
      </c>
      <c r="B50" s="190"/>
      <c r="D50" s="197"/>
    </row>
    <row r="51" spans="1:4" customFormat="1" ht="14.4" x14ac:dyDescent="0.3">
      <c r="A51" s="196">
        <v>1.2</v>
      </c>
      <c r="B51" s="190" t="str">
        <f>VLOOKUP(Table136789101112133456[[#This Row],[Indicator no.]],'[16]2A OP indicators List_23Aug2020'!$F:$H,2,FALSE)</f>
        <v>RFI</v>
      </c>
      <c r="C51" t="str">
        <f>VLOOKUP(Table136789101112133456[[#This Row],[Indicator no.]],'[16]2A OP indicators List_23Aug2020'!$F:$H,3,FALSE)</f>
        <v>Jobs generated (number)</v>
      </c>
      <c r="D51" s="197">
        <v>1812</v>
      </c>
    </row>
    <row r="52" spans="1:4" customFormat="1" ht="14.4" x14ac:dyDescent="0.3">
      <c r="A52" s="196">
        <v>2.1</v>
      </c>
      <c r="B52" s="190" t="str">
        <f>VLOOKUP(Table136789101112133456[[#This Row],[Indicator no.]],'[16]2A OP indicators List_23Aug2020'!$F:$H,2,FALSE)</f>
        <v>RFI</v>
      </c>
      <c r="C52" t="str">
        <f>VLOOKUP(Table136789101112133456[[#This Row],[Indicator no.]],'[16]2A OP indicators List_23Aug2020'!$F:$H,3,FALSE)</f>
        <v>Skilled jobs for women generated (number) </v>
      </c>
      <c r="D52" s="197">
        <v>48</v>
      </c>
    </row>
    <row r="53" spans="1:4" customFormat="1" ht="14.4" x14ac:dyDescent="0.3">
      <c r="A53" s="196">
        <v>3.1</v>
      </c>
      <c r="B53" s="190" t="str">
        <f>VLOOKUP(Table136789101112133456[[#This Row],[Indicator no.]],'[16]2A OP indicators List_23Aug2020'!$F:$H,2,FALSE)</f>
        <v>RFI</v>
      </c>
      <c r="C53" t="str">
        <f>VLOOKUP(Table136789101112133456[[#This Row],[Indicator no.]],'[16]2A OP indicators List_23Aug2020'!$F:$H,3,FALSE)</f>
        <v>Total annual greenhouse gas emissions reduction (tCO2e/year) </v>
      </c>
      <c r="D53" s="197">
        <v>43349</v>
      </c>
    </row>
    <row r="54" spans="1:4" customFormat="1" ht="14.4" x14ac:dyDescent="0.3">
      <c r="A54" s="196" t="s">
        <v>307</v>
      </c>
      <c r="B54" s="190" t="str">
        <f>VLOOKUP(Table136789101112133456[[#This Row],[Indicator no.]],'[16]2A OP indicators List_23Aug2020'!$F:$H,2,FALSE)</f>
        <v>TI</v>
      </c>
      <c r="C54" t="str">
        <f>VLOOKUP(Table136789101112133456[[#This Row],[Indicator no.]],'[16]2A OP indicators List_23Aug2020'!$F:$H,3,FALSE)</f>
        <v>Women enrolled in TVET and other job training (number) </v>
      </c>
      <c r="D54" s="197">
        <v>13</v>
      </c>
    </row>
    <row r="55" spans="1:4" customFormat="1" ht="14.4" x14ac:dyDescent="0.3">
      <c r="A55" s="196" t="s">
        <v>280</v>
      </c>
      <c r="B55" s="190" t="str">
        <f>VLOOKUP(Table136789101112133456[[#This Row],[Indicator no.]],'[16]2A OP indicators List_23Aug2020'!$F:$H,2,FALSE)</f>
        <v>TI</v>
      </c>
      <c r="C55" t="str">
        <f>VLOOKUP(Table136789101112133456[[#This Row],[Indicator no.]],'[16]2A OP indicators List_23Aug2020'!$F:$H,3,FALSE)</f>
        <v>Additional climate finance mobilized ($) </v>
      </c>
      <c r="D55" s="197">
        <v>17040000</v>
      </c>
    </row>
    <row r="56" spans="1:4" customFormat="1" ht="14.4" x14ac:dyDescent="0.3">
      <c r="A56" s="196" t="s">
        <v>318</v>
      </c>
      <c r="B56" s="190" t="str">
        <f>VLOOKUP(Table136789101112133456[[#This Row],[Indicator no.]],'[16]2A OP indicators List_23Aug2020'!$F:$H,2,FALSE)</f>
        <v>TI</v>
      </c>
      <c r="C56" t="str">
        <f>VLOOKUP(Table136789101112133456[[#This Row],[Indicator no.]],'[16]2A OP indicators List_23Aug2020'!$F:$H,3,FALSE)</f>
        <v>Low-carbon infrastructure assets established or improved (number)</v>
      </c>
      <c r="D56" s="197">
        <v>5</v>
      </c>
    </row>
    <row r="57" spans="1:4" customFormat="1" ht="14.4" x14ac:dyDescent="0.3">
      <c r="A57" s="196" t="s">
        <v>320</v>
      </c>
      <c r="B57" s="190" t="str">
        <f>VLOOKUP(Table136789101112133456[[#This Row],[Indicator no.]],'[16]2A OP indicators List_23Aug2020'!$F:$H,2,FALSE)</f>
        <v>TI</v>
      </c>
      <c r="C57" t="str">
        <f>VLOOKUP(Table136789101112133456[[#This Row],[Indicator no.]],'[16]2A OP indicators List_23Aug2020'!$F:$H,3,FALSE)</f>
        <v>Installed renewable energy capacity (megawatts)</v>
      </c>
      <c r="D57" s="197">
        <v>42</v>
      </c>
    </row>
    <row r="58" spans="1:4" s="104" customFormat="1" ht="15" customHeight="1" x14ac:dyDescent="0.3">
      <c r="A58" s="187" t="s">
        <v>221</v>
      </c>
      <c r="B58" s="187"/>
      <c r="C58" s="188"/>
      <c r="D58" s="198"/>
    </row>
    <row r="59" spans="1:4" customFormat="1" ht="13.8" x14ac:dyDescent="0.25">
      <c r="A59" s="193" t="s">
        <v>339</v>
      </c>
      <c r="B59" s="194"/>
      <c r="C59" s="195"/>
      <c r="D59" s="199"/>
    </row>
    <row r="60" spans="1:4" customFormat="1" ht="14.4" x14ac:dyDescent="0.3">
      <c r="A60" s="196">
        <v>6.2</v>
      </c>
      <c r="B60" s="190" t="str">
        <f>VLOOKUP(Table136789101112133456[[#This Row],[Indicator no.]],'[16]2A OP indicators List_23Aug2020'!$F:$H,2,FALSE)</f>
        <v>RFI</v>
      </c>
      <c r="C60" s="191" t="str">
        <f>VLOOKUP(Table136789101112133456[[#This Row],[Indicator no.]],'[16]2A OP indicators List_23Aug2020'!$F:$H,3,FALSE)</f>
        <v>Entities with improved service delivery (number) </v>
      </c>
      <c r="D60" s="200">
        <v>1</v>
      </c>
    </row>
    <row r="61" spans="1:4" customFormat="1" ht="27.6" x14ac:dyDescent="0.3">
      <c r="A61" s="196" t="s">
        <v>225</v>
      </c>
      <c r="B61" s="190" t="str">
        <f>VLOOKUP(Table136789101112133456[[#This Row],[Indicator no.]],'[16]2A OP indicators List_23Aug2020'!$F:$H,2,FALSE)</f>
        <v>TI</v>
      </c>
      <c r="C61" s="191" t="str">
        <f>VLOOKUP(Table136789101112133456[[#This Row],[Indicator no.]],'[16]2A OP indicators List_23Aug2020'!$F:$H,3,FALSE)</f>
        <v>Government officials with increased capacity to design, implement, monitor, and evaluate relevant measures (number)</v>
      </c>
      <c r="D61" s="200">
        <v>986</v>
      </c>
    </row>
    <row r="62" spans="1:4" customFormat="1" ht="27.6" x14ac:dyDescent="0.3">
      <c r="A62" s="196" t="s">
        <v>287</v>
      </c>
      <c r="B62" s="190" t="str">
        <f>VLOOKUP(Table136789101112133456[[#This Row],[Indicator no.]],'[16]2A OP indicators List_23Aug2020'!$F:$H,2,FALSE)</f>
        <v>TI</v>
      </c>
      <c r="C62" s="191" t="str">
        <f>VLOOKUP(Table136789101112133456[[#This Row],[Indicator no.]],'[16]2A OP indicators List_23Aug2020'!$F:$H,3,FALSE)</f>
        <v>Service delivery standards adopted and/or supported in implementation by government and/or private entities (number)</v>
      </c>
      <c r="D62" s="200">
        <v>2</v>
      </c>
    </row>
    <row r="63" spans="1:4" customFormat="1" ht="13.8" x14ac:dyDescent="0.25">
      <c r="A63" s="193" t="s">
        <v>340</v>
      </c>
      <c r="B63" s="194"/>
      <c r="C63" s="195"/>
      <c r="D63" s="199"/>
    </row>
    <row r="64" spans="1:4" customFormat="1" ht="27.6" x14ac:dyDescent="0.3">
      <c r="A64" s="196" t="s">
        <v>287</v>
      </c>
      <c r="B64" s="190" t="str">
        <f>VLOOKUP(Table136789101112133456[[#This Row],[Indicator no.]],'[16]2A OP indicators List_23Aug2020'!$F:$H,2,FALSE)</f>
        <v>TI</v>
      </c>
      <c r="C64" s="191" t="str">
        <f>VLOOKUP(Table136789101112133456[[#This Row],[Indicator no.]],'[16]2A OP indicators List_23Aug2020'!$F:$H,3,FALSE)</f>
        <v>Service delivery standards adopted and/or supported in implementation by government and/or private entities (number)</v>
      </c>
      <c r="D64" s="200">
        <v>1</v>
      </c>
    </row>
  </sheetData>
  <hyperlinks>
    <hyperlink ref="A2" r:id="rId1" xr:uid="{FCB99D88-0355-435B-91CF-EC9D4EC744AD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BD369-C597-2244-B25F-9E5BD1612FF2}">
  <dimension ref="A1:G123"/>
  <sheetViews>
    <sheetView topLeftCell="A118" zoomScale="113" zoomScaleNormal="113" workbookViewId="0">
      <selection activeCell="C117" sqref="C117"/>
    </sheetView>
  </sheetViews>
  <sheetFormatPr defaultColWidth="10.8984375" defaultRowHeight="15.6" x14ac:dyDescent="0.3"/>
  <cols>
    <col min="1" max="1" width="13" style="101" customWidth="1"/>
    <col min="2" max="2" width="10.8984375" style="101"/>
    <col min="3" max="3" width="72" style="101" customWidth="1"/>
    <col min="4" max="4" width="13.8984375" style="106" customWidth="1"/>
    <col min="5" max="6" width="10.8984375" style="101"/>
    <col min="7" max="7" width="11.5" style="101" customWidth="1"/>
    <col min="8" max="16384" width="10.8984375" style="101"/>
  </cols>
  <sheetData>
    <row r="1" spans="1:7" x14ac:dyDescent="0.3">
      <c r="A1" s="107" t="s">
        <v>0</v>
      </c>
      <c r="B1" s="98"/>
      <c r="C1" s="99"/>
      <c r="D1" s="100"/>
    </row>
    <row r="2" spans="1:7" x14ac:dyDescent="0.3">
      <c r="A2" s="107"/>
      <c r="B2" s="98"/>
      <c r="C2" s="99"/>
      <c r="D2" s="100"/>
    </row>
    <row r="3" spans="1:7" x14ac:dyDescent="0.3">
      <c r="A3" s="150">
        <v>2019</v>
      </c>
      <c r="B3" s="103"/>
      <c r="C3" s="99"/>
      <c r="D3" s="100"/>
    </row>
    <row r="4" spans="1:7" x14ac:dyDescent="0.3">
      <c r="A4" s="125" t="s">
        <v>261</v>
      </c>
      <c r="B4" s="126" t="s">
        <v>215</v>
      </c>
      <c r="C4" s="126" t="s">
        <v>262</v>
      </c>
      <c r="D4" s="126" t="s">
        <v>263</v>
      </c>
      <c r="E4" s="126" t="s">
        <v>264</v>
      </c>
      <c r="F4" s="126" t="s">
        <v>265</v>
      </c>
      <c r="G4" s="127" t="s">
        <v>266</v>
      </c>
    </row>
    <row r="5" spans="1:7" ht="15" customHeight="1" x14ac:dyDescent="0.3">
      <c r="A5" s="128" t="s">
        <v>267</v>
      </c>
      <c r="B5" s="132"/>
      <c r="C5" s="133"/>
      <c r="D5" s="134"/>
      <c r="E5" s="134"/>
      <c r="F5" s="135"/>
      <c r="G5" s="129"/>
    </row>
    <row r="6" spans="1:7" ht="15" customHeight="1" x14ac:dyDescent="0.3">
      <c r="A6" s="139" t="s">
        <v>235</v>
      </c>
      <c r="B6" s="121" t="s">
        <v>226</v>
      </c>
      <c r="C6" s="122" t="s">
        <v>236</v>
      </c>
      <c r="D6" s="136">
        <v>0</v>
      </c>
      <c r="E6" s="136">
        <v>0</v>
      </c>
      <c r="F6" s="123">
        <f>1+5</f>
        <v>6</v>
      </c>
      <c r="G6" s="131">
        <f>SUM(D6:F6)</f>
        <v>6</v>
      </c>
    </row>
    <row r="7" spans="1:7" ht="15" customHeight="1" x14ac:dyDescent="0.3">
      <c r="A7" s="139" t="s">
        <v>231</v>
      </c>
      <c r="B7" s="121" t="s">
        <v>226</v>
      </c>
      <c r="C7" s="122" t="s">
        <v>232</v>
      </c>
      <c r="D7" s="136">
        <v>0</v>
      </c>
      <c r="E7" s="136">
        <v>0</v>
      </c>
      <c r="F7" s="123">
        <f>1+1</f>
        <v>2</v>
      </c>
      <c r="G7" s="131">
        <f t="shared" ref="G7:G12" si="0">SUM(D7:F7)</f>
        <v>2</v>
      </c>
    </row>
    <row r="8" spans="1:7" ht="15" customHeight="1" x14ac:dyDescent="0.3">
      <c r="A8" s="139" t="s">
        <v>238</v>
      </c>
      <c r="B8" s="121" t="s">
        <v>226</v>
      </c>
      <c r="C8" s="122" t="s">
        <v>239</v>
      </c>
      <c r="D8" s="136">
        <v>0</v>
      </c>
      <c r="E8" s="136">
        <v>0</v>
      </c>
      <c r="F8" s="123">
        <v>1</v>
      </c>
      <c r="G8" s="131">
        <f t="shared" si="0"/>
        <v>1</v>
      </c>
    </row>
    <row r="9" spans="1:7" s="105" customFormat="1" ht="15" customHeight="1" x14ac:dyDescent="0.3">
      <c r="A9" s="128" t="s">
        <v>268</v>
      </c>
      <c r="B9" s="132"/>
      <c r="C9" s="133"/>
      <c r="D9" s="134"/>
      <c r="E9" s="134"/>
      <c r="F9" s="138"/>
      <c r="G9" s="140"/>
    </row>
    <row r="10" spans="1:7" ht="15" customHeight="1" x14ac:dyDescent="0.3">
      <c r="A10" s="139">
        <v>6.1</v>
      </c>
      <c r="B10" s="121" t="s">
        <v>223</v>
      </c>
      <c r="C10" s="122" t="s">
        <v>224</v>
      </c>
      <c r="D10" s="136">
        <v>0</v>
      </c>
      <c r="E10" s="136">
        <v>0</v>
      </c>
      <c r="F10" s="123">
        <f>6+1+2</f>
        <v>9</v>
      </c>
      <c r="G10" s="131">
        <f t="shared" si="0"/>
        <v>9</v>
      </c>
    </row>
    <row r="11" spans="1:7" ht="15" customHeight="1" x14ac:dyDescent="0.3">
      <c r="A11" s="139" t="s">
        <v>225</v>
      </c>
      <c r="B11" s="121" t="s">
        <v>226</v>
      </c>
      <c r="C11" s="122" t="s">
        <v>227</v>
      </c>
      <c r="D11" s="136">
        <v>0</v>
      </c>
      <c r="E11" s="136">
        <v>0</v>
      </c>
      <c r="F11" s="123">
        <f>1062+150+28</f>
        <v>1240</v>
      </c>
      <c r="G11" s="131">
        <f t="shared" si="0"/>
        <v>1240</v>
      </c>
    </row>
    <row r="12" spans="1:7" ht="15" customHeight="1" x14ac:dyDescent="0.3">
      <c r="A12" s="141" t="s">
        <v>228</v>
      </c>
      <c r="B12" s="142" t="s">
        <v>226</v>
      </c>
      <c r="C12" s="143" t="s">
        <v>229</v>
      </c>
      <c r="D12" s="130">
        <v>0</v>
      </c>
      <c r="E12" s="130">
        <v>0</v>
      </c>
      <c r="F12" s="144">
        <v>1</v>
      </c>
      <c r="G12" s="145">
        <f t="shared" si="0"/>
        <v>1</v>
      </c>
    </row>
    <row r="13" spans="1:7" ht="15" customHeight="1" x14ac:dyDescent="0.3">
      <c r="D13" s="137"/>
    </row>
    <row r="14" spans="1:7" x14ac:dyDescent="0.3">
      <c r="A14" s="151">
        <v>2020</v>
      </c>
      <c r="B14" s="98"/>
      <c r="C14" s="99"/>
      <c r="D14" s="100"/>
    </row>
    <row r="15" spans="1:7" x14ac:dyDescent="0.3">
      <c r="A15" s="125" t="s">
        <v>261</v>
      </c>
      <c r="B15" s="126" t="s">
        <v>215</v>
      </c>
      <c r="C15" s="126" t="s">
        <v>262</v>
      </c>
      <c r="D15" s="152" t="s">
        <v>263</v>
      </c>
      <c r="E15" s="152" t="s">
        <v>264</v>
      </c>
      <c r="F15" s="152" t="s">
        <v>265</v>
      </c>
      <c r="G15" s="153" t="s">
        <v>266</v>
      </c>
    </row>
    <row r="16" spans="1:7" x14ac:dyDescent="0.3">
      <c r="A16" s="128" t="s">
        <v>269</v>
      </c>
      <c r="B16" s="121"/>
      <c r="C16" s="122"/>
      <c r="D16" s="123"/>
      <c r="E16" s="123"/>
      <c r="F16" s="156"/>
      <c r="G16" s="155"/>
    </row>
    <row r="17" spans="1:7" x14ac:dyDescent="0.3">
      <c r="A17" s="139" t="s">
        <v>255</v>
      </c>
      <c r="B17" s="121" t="s">
        <v>226</v>
      </c>
      <c r="C17" s="158" t="s">
        <v>256</v>
      </c>
      <c r="D17" s="159">
        <v>0</v>
      </c>
      <c r="E17" s="123">
        <v>0</v>
      </c>
      <c r="F17" s="156">
        <v>2</v>
      </c>
      <c r="G17" s="155">
        <f t="shared" ref="G17:G29" si="1">SUM(D17:F17)</f>
        <v>2</v>
      </c>
    </row>
    <row r="18" spans="1:7" x14ac:dyDescent="0.3">
      <c r="A18" s="128" t="s">
        <v>270</v>
      </c>
      <c r="B18" s="121"/>
      <c r="C18" s="122"/>
      <c r="D18" s="123"/>
      <c r="E18" s="123"/>
      <c r="F18" s="156"/>
      <c r="G18" s="155"/>
    </row>
    <row r="19" spans="1:7" ht="27.6" x14ac:dyDescent="0.3">
      <c r="A19" s="139" t="s">
        <v>257</v>
      </c>
      <c r="B19" s="121" t="s">
        <v>226</v>
      </c>
      <c r="C19" s="122" t="s">
        <v>258</v>
      </c>
      <c r="D19" s="123">
        <v>0</v>
      </c>
      <c r="E19" s="123">
        <v>0</v>
      </c>
      <c r="F19" s="156">
        <v>1</v>
      </c>
      <c r="G19" s="155">
        <f t="shared" si="1"/>
        <v>1</v>
      </c>
    </row>
    <row r="20" spans="1:7" x14ac:dyDescent="0.3">
      <c r="A20" s="128" t="s">
        <v>271</v>
      </c>
      <c r="B20" s="121"/>
      <c r="C20" s="122"/>
      <c r="D20" s="123"/>
      <c r="E20" s="123"/>
      <c r="F20" s="156"/>
      <c r="G20" s="155"/>
    </row>
    <row r="21" spans="1:7" x14ac:dyDescent="0.3">
      <c r="A21" s="160" t="s">
        <v>246</v>
      </c>
      <c r="B21" s="121" t="s">
        <v>226</v>
      </c>
      <c r="C21" s="122" t="s">
        <v>247</v>
      </c>
      <c r="D21" s="123">
        <v>4</v>
      </c>
      <c r="E21" s="123">
        <v>0</v>
      </c>
      <c r="F21" s="156">
        <v>0</v>
      </c>
      <c r="G21" s="155">
        <f t="shared" si="1"/>
        <v>4</v>
      </c>
    </row>
    <row r="22" spans="1:7" x14ac:dyDescent="0.3">
      <c r="A22" s="128" t="s">
        <v>268</v>
      </c>
      <c r="B22" s="132"/>
      <c r="C22" s="133"/>
      <c r="D22" s="157"/>
      <c r="E22" s="123"/>
      <c r="F22" s="156"/>
      <c r="G22" s="155"/>
    </row>
    <row r="23" spans="1:7" ht="27.6" x14ac:dyDescent="0.3">
      <c r="A23" s="139" t="s">
        <v>225</v>
      </c>
      <c r="B23" s="121" t="s">
        <v>226</v>
      </c>
      <c r="C23" s="158" t="s">
        <v>227</v>
      </c>
      <c r="D23" s="159">
        <v>510</v>
      </c>
      <c r="E23" s="123">
        <v>0</v>
      </c>
      <c r="F23" s="156">
        <v>0</v>
      </c>
      <c r="G23" s="155">
        <f t="shared" si="1"/>
        <v>510</v>
      </c>
    </row>
    <row r="24" spans="1:7" ht="27.6" x14ac:dyDescent="0.3">
      <c r="A24" s="139" t="s">
        <v>251</v>
      </c>
      <c r="B24" s="121" t="s">
        <v>226</v>
      </c>
      <c r="C24" s="158" t="s">
        <v>252</v>
      </c>
      <c r="D24" s="159">
        <v>0</v>
      </c>
      <c r="E24" s="159">
        <v>0</v>
      </c>
      <c r="F24" s="159">
        <f>3+3</f>
        <v>6</v>
      </c>
      <c r="G24" s="155">
        <f t="shared" si="1"/>
        <v>6</v>
      </c>
    </row>
    <row r="25" spans="1:7" ht="27.6" x14ac:dyDescent="0.3">
      <c r="A25" s="139" t="s">
        <v>243</v>
      </c>
      <c r="B25" s="121" t="s">
        <v>226</v>
      </c>
      <c r="C25" s="122" t="s">
        <v>244</v>
      </c>
      <c r="D25" s="123">
        <v>6</v>
      </c>
      <c r="E25" s="123">
        <v>0</v>
      </c>
      <c r="F25" s="156">
        <v>0</v>
      </c>
      <c r="G25" s="155">
        <f t="shared" si="1"/>
        <v>6</v>
      </c>
    </row>
    <row r="26" spans="1:7" ht="27.6" x14ac:dyDescent="0.3">
      <c r="A26" s="139" t="s">
        <v>228</v>
      </c>
      <c r="B26" s="121" t="s">
        <v>226</v>
      </c>
      <c r="C26" s="122" t="s">
        <v>229</v>
      </c>
      <c r="D26" s="123">
        <v>0</v>
      </c>
      <c r="E26" s="123">
        <v>0</v>
      </c>
      <c r="F26" s="156">
        <v>1</v>
      </c>
      <c r="G26" s="155">
        <f t="shared" si="1"/>
        <v>1</v>
      </c>
    </row>
    <row r="27" spans="1:7" x14ac:dyDescent="0.3">
      <c r="A27" s="161" t="s">
        <v>272</v>
      </c>
      <c r="B27" s="132"/>
      <c r="C27" s="133"/>
      <c r="D27" s="154"/>
      <c r="E27" s="123"/>
      <c r="F27" s="156"/>
      <c r="G27" s="155"/>
    </row>
    <row r="28" spans="1:7" x14ac:dyDescent="0.3">
      <c r="A28" s="139" t="s">
        <v>248</v>
      </c>
      <c r="B28" s="121" t="s">
        <v>226</v>
      </c>
      <c r="C28" s="122" t="s">
        <v>249</v>
      </c>
      <c r="D28" s="156">
        <v>2</v>
      </c>
      <c r="E28" s="123">
        <v>0</v>
      </c>
      <c r="F28" s="156">
        <v>0</v>
      </c>
      <c r="G28" s="155">
        <f t="shared" si="1"/>
        <v>2</v>
      </c>
    </row>
    <row r="29" spans="1:7" ht="27.6" x14ac:dyDescent="0.3">
      <c r="A29" s="141" t="s">
        <v>259</v>
      </c>
      <c r="B29" s="142" t="s">
        <v>226</v>
      </c>
      <c r="C29" s="143" t="s">
        <v>260</v>
      </c>
      <c r="D29" s="144">
        <v>0</v>
      </c>
      <c r="E29" s="144">
        <v>0</v>
      </c>
      <c r="F29" s="162">
        <v>1</v>
      </c>
      <c r="G29" s="163">
        <f t="shared" si="1"/>
        <v>1</v>
      </c>
    </row>
    <row r="30" spans="1:7" x14ac:dyDescent="0.3">
      <c r="A30" s="121"/>
      <c r="B30" s="121"/>
      <c r="C30" s="122"/>
      <c r="D30" s="123"/>
      <c r="E30" s="123"/>
      <c r="F30" s="156"/>
      <c r="G30" s="156"/>
    </row>
    <row r="31" spans="1:7" x14ac:dyDescent="0.3">
      <c r="A31" s="151">
        <v>2021</v>
      </c>
      <c r="B31" s="98"/>
      <c r="C31" s="99"/>
      <c r="D31" s="100"/>
    </row>
    <row r="32" spans="1:7" x14ac:dyDescent="0.3">
      <c r="A32" s="125" t="s">
        <v>261</v>
      </c>
      <c r="B32" s="126" t="s">
        <v>215</v>
      </c>
      <c r="C32" s="126" t="s">
        <v>262</v>
      </c>
      <c r="D32" s="152" t="s">
        <v>263</v>
      </c>
      <c r="E32" s="152" t="s">
        <v>264</v>
      </c>
      <c r="F32" s="152" t="s">
        <v>265</v>
      </c>
      <c r="G32" s="153" t="s">
        <v>266</v>
      </c>
    </row>
    <row r="33" spans="1:7" x14ac:dyDescent="0.3">
      <c r="A33" s="165" t="s">
        <v>295</v>
      </c>
      <c r="B33" s="121"/>
      <c r="C33" s="122"/>
      <c r="D33" s="123"/>
      <c r="E33" s="123"/>
      <c r="F33" s="156"/>
      <c r="G33" s="155"/>
    </row>
    <row r="34" spans="1:7" x14ac:dyDescent="0.3">
      <c r="A34" s="139">
        <v>1.1000000000000001</v>
      </c>
      <c r="B34" s="121" t="s">
        <v>223</v>
      </c>
      <c r="C34" s="158" t="s">
        <v>290</v>
      </c>
      <c r="D34" s="159">
        <v>25350000</v>
      </c>
      <c r="E34" s="123">
        <v>0</v>
      </c>
      <c r="F34" s="123">
        <v>0</v>
      </c>
      <c r="G34" s="155">
        <f t="shared" ref="G34:G50" si="2">SUM(D34:F34)</f>
        <v>25350000</v>
      </c>
    </row>
    <row r="35" spans="1:7" x14ac:dyDescent="0.3">
      <c r="A35" s="139">
        <v>1.3</v>
      </c>
      <c r="B35" s="121" t="s">
        <v>223</v>
      </c>
      <c r="C35" s="158" t="s">
        <v>276</v>
      </c>
      <c r="D35" s="159">
        <f>760000+'2021'!D27</f>
        <v>760000</v>
      </c>
      <c r="E35" s="123">
        <v>0</v>
      </c>
      <c r="F35" s="123">
        <v>0</v>
      </c>
      <c r="G35" s="155">
        <f t="shared" si="2"/>
        <v>760000</v>
      </c>
    </row>
    <row r="36" spans="1:7" x14ac:dyDescent="0.3">
      <c r="A36" s="139" t="s">
        <v>291</v>
      </c>
      <c r="B36" s="121" t="s">
        <v>226</v>
      </c>
      <c r="C36" s="158" t="s">
        <v>292</v>
      </c>
      <c r="D36" s="159">
        <v>1</v>
      </c>
      <c r="E36" s="123">
        <v>0</v>
      </c>
      <c r="F36" s="123">
        <v>0</v>
      </c>
      <c r="G36" s="155">
        <f t="shared" si="2"/>
        <v>1</v>
      </c>
    </row>
    <row r="37" spans="1:7" x14ac:dyDescent="0.3">
      <c r="A37" s="139" t="s">
        <v>278</v>
      </c>
      <c r="B37" s="121" t="s">
        <v>226</v>
      </c>
      <c r="C37" s="158" t="s">
        <v>279</v>
      </c>
      <c r="D37" s="159">
        <f>2+'2021'!D29</f>
        <v>3</v>
      </c>
      <c r="E37" s="123">
        <v>0</v>
      </c>
      <c r="F37" s="123">
        <v>0</v>
      </c>
      <c r="G37" s="155">
        <f t="shared" si="2"/>
        <v>3</v>
      </c>
    </row>
    <row r="38" spans="1:7" x14ac:dyDescent="0.3">
      <c r="A38" s="139" t="s">
        <v>283</v>
      </c>
      <c r="B38" s="121" t="s">
        <v>226</v>
      </c>
      <c r="C38" s="158" t="s">
        <v>284</v>
      </c>
      <c r="D38" s="159">
        <v>2</v>
      </c>
      <c r="E38" s="123">
        <v>0</v>
      </c>
      <c r="F38" s="123">
        <v>0</v>
      </c>
      <c r="G38" s="155">
        <f t="shared" si="2"/>
        <v>2</v>
      </c>
    </row>
    <row r="39" spans="1:7" x14ac:dyDescent="0.3">
      <c r="A39" s="165" t="s">
        <v>296</v>
      </c>
      <c r="B39" s="121"/>
      <c r="C39" s="158"/>
      <c r="D39" s="159"/>
      <c r="E39" s="123"/>
      <c r="F39" s="123"/>
      <c r="G39" s="155"/>
    </row>
    <row r="40" spans="1:7" x14ac:dyDescent="0.3">
      <c r="A40" s="166" t="s">
        <v>285</v>
      </c>
      <c r="B40" s="121" t="s">
        <v>226</v>
      </c>
      <c r="C40" s="158" t="s">
        <v>286</v>
      </c>
      <c r="D40" s="159">
        <v>2</v>
      </c>
      <c r="E40" s="123">
        <v>0</v>
      </c>
      <c r="F40" s="123">
        <v>0</v>
      </c>
      <c r="G40" s="155">
        <f t="shared" si="2"/>
        <v>2</v>
      </c>
    </row>
    <row r="41" spans="1:7" x14ac:dyDescent="0.3">
      <c r="A41" s="128" t="s">
        <v>269</v>
      </c>
      <c r="B41" s="121"/>
      <c r="C41" s="122"/>
      <c r="D41" s="123"/>
      <c r="E41" s="123"/>
      <c r="F41" s="123"/>
      <c r="G41" s="155"/>
    </row>
    <row r="42" spans="1:7" x14ac:dyDescent="0.3">
      <c r="A42" s="139" t="s">
        <v>280</v>
      </c>
      <c r="B42" s="121" t="s">
        <v>226</v>
      </c>
      <c r="C42" s="158" t="s">
        <v>281</v>
      </c>
      <c r="D42" s="159">
        <v>1415805000</v>
      </c>
      <c r="E42" s="123">
        <v>0</v>
      </c>
      <c r="F42" s="123">
        <v>0</v>
      </c>
      <c r="G42" s="155">
        <f t="shared" si="2"/>
        <v>1415805000</v>
      </c>
    </row>
    <row r="43" spans="1:7" x14ac:dyDescent="0.3">
      <c r="A43" s="128" t="s">
        <v>268</v>
      </c>
      <c r="B43" s="132"/>
      <c r="C43" s="133"/>
      <c r="D43" s="157"/>
      <c r="E43" s="123"/>
      <c r="F43" s="123"/>
      <c r="G43" s="155"/>
    </row>
    <row r="44" spans="1:7" x14ac:dyDescent="0.3">
      <c r="A44" s="139">
        <v>6.1</v>
      </c>
      <c r="B44" s="121" t="s">
        <v>223</v>
      </c>
      <c r="C44" s="158" t="s">
        <v>224</v>
      </c>
      <c r="D44" s="159">
        <v>0</v>
      </c>
      <c r="E44" s="123">
        <v>0</v>
      </c>
      <c r="F44" s="123">
        <v>0</v>
      </c>
      <c r="G44" s="155">
        <f t="shared" si="2"/>
        <v>0</v>
      </c>
    </row>
    <row r="45" spans="1:7" x14ac:dyDescent="0.3">
      <c r="A45" s="139">
        <v>6.2</v>
      </c>
      <c r="B45" s="121" t="s">
        <v>223</v>
      </c>
      <c r="C45" s="158" t="s">
        <v>277</v>
      </c>
      <c r="D45" s="159">
        <f>1+'2021'!D14+'2021'!D22</f>
        <v>32</v>
      </c>
      <c r="E45" s="123">
        <v>0</v>
      </c>
      <c r="F45" s="123">
        <v>0</v>
      </c>
      <c r="G45" s="155">
        <f t="shared" si="2"/>
        <v>32</v>
      </c>
    </row>
    <row r="46" spans="1:7" ht="27.6" x14ac:dyDescent="0.3">
      <c r="A46" s="139" t="s">
        <v>225</v>
      </c>
      <c r="B46" s="121" t="s">
        <v>226</v>
      </c>
      <c r="C46" s="158" t="s">
        <v>227</v>
      </c>
      <c r="D46" s="159">
        <v>50</v>
      </c>
      <c r="E46" s="123">
        <v>0</v>
      </c>
      <c r="F46" s="123">
        <v>0</v>
      </c>
      <c r="G46" s="155">
        <f t="shared" si="2"/>
        <v>50</v>
      </c>
    </row>
    <row r="47" spans="1:7" ht="27.6" x14ac:dyDescent="0.3">
      <c r="A47" s="139" t="s">
        <v>251</v>
      </c>
      <c r="B47" s="121" t="s">
        <v>226</v>
      </c>
      <c r="C47" s="158" t="s">
        <v>252</v>
      </c>
      <c r="D47" s="159">
        <v>6</v>
      </c>
      <c r="E47" s="123">
        <v>0</v>
      </c>
      <c r="F47" s="159">
        <v>1</v>
      </c>
      <c r="G47" s="155">
        <f t="shared" si="2"/>
        <v>7</v>
      </c>
    </row>
    <row r="48" spans="1:7" ht="27.6" x14ac:dyDescent="0.3">
      <c r="A48" s="139" t="s">
        <v>243</v>
      </c>
      <c r="B48" s="121" t="s">
        <v>226</v>
      </c>
      <c r="C48" s="158" t="s">
        <v>244</v>
      </c>
      <c r="D48" s="159">
        <f>0+'2021'!D24</f>
        <v>5</v>
      </c>
      <c r="E48" s="123">
        <v>0</v>
      </c>
      <c r="F48" s="123">
        <v>0</v>
      </c>
      <c r="G48" s="155">
        <f t="shared" si="2"/>
        <v>5</v>
      </c>
    </row>
    <row r="49" spans="1:7" ht="27.6" x14ac:dyDescent="0.3">
      <c r="A49" s="139" t="s">
        <v>228</v>
      </c>
      <c r="B49" s="121" t="s">
        <v>226</v>
      </c>
      <c r="C49" s="158" t="s">
        <v>229</v>
      </c>
      <c r="D49" s="159">
        <v>3</v>
      </c>
      <c r="E49" s="123">
        <v>0</v>
      </c>
      <c r="F49" s="123">
        <v>0</v>
      </c>
      <c r="G49" s="155">
        <f t="shared" si="2"/>
        <v>3</v>
      </c>
    </row>
    <row r="50" spans="1:7" ht="27.6" x14ac:dyDescent="0.3">
      <c r="A50" s="141" t="s">
        <v>287</v>
      </c>
      <c r="B50" s="142" t="s">
        <v>226</v>
      </c>
      <c r="C50" s="143" t="s">
        <v>288</v>
      </c>
      <c r="D50" s="144">
        <v>2</v>
      </c>
      <c r="E50" s="144">
        <v>0</v>
      </c>
      <c r="F50" s="144">
        <v>0</v>
      </c>
      <c r="G50" s="163">
        <f t="shared" si="2"/>
        <v>2</v>
      </c>
    </row>
    <row r="52" spans="1:7" x14ac:dyDescent="0.3">
      <c r="A52" s="172">
        <v>2022</v>
      </c>
      <c r="D52" s="137"/>
    </row>
    <row r="53" spans="1:7" x14ac:dyDescent="0.3">
      <c r="A53" s="125" t="s">
        <v>261</v>
      </c>
      <c r="B53" s="126" t="s">
        <v>215</v>
      </c>
      <c r="C53" s="126" t="s">
        <v>262</v>
      </c>
      <c r="D53" s="152" t="s">
        <v>263</v>
      </c>
      <c r="E53" s="152" t="s">
        <v>264</v>
      </c>
      <c r="F53" s="152" t="s">
        <v>265</v>
      </c>
      <c r="G53" s="153" t="s">
        <v>266</v>
      </c>
    </row>
    <row r="54" spans="1:7" x14ac:dyDescent="0.3">
      <c r="A54" s="128" t="s">
        <v>295</v>
      </c>
      <c r="B54" s="132"/>
      <c r="C54" s="133"/>
      <c r="D54" s="154"/>
      <c r="E54" s="98"/>
      <c r="F54" s="98"/>
      <c r="G54" s="155"/>
    </row>
    <row r="55" spans="1:7" x14ac:dyDescent="0.3">
      <c r="A55" s="139">
        <v>1.1000000000000001</v>
      </c>
      <c r="B55" s="121" t="s">
        <v>223</v>
      </c>
      <c r="C55" s="122" t="s">
        <v>290</v>
      </c>
      <c r="D55" s="123">
        <f>446579+47736</f>
        <v>494315</v>
      </c>
      <c r="E55" s="123">
        <v>0</v>
      </c>
      <c r="F55" s="123">
        <v>0</v>
      </c>
      <c r="G55" s="155">
        <f t="shared" ref="G55:G87" si="3">SUM(D55:F55)</f>
        <v>494315</v>
      </c>
    </row>
    <row r="56" spans="1:7" x14ac:dyDescent="0.3">
      <c r="A56" s="139">
        <v>1.2</v>
      </c>
      <c r="B56" s="121" t="s">
        <v>223</v>
      </c>
      <c r="C56" s="122" t="s">
        <v>315</v>
      </c>
      <c r="D56" s="123">
        <v>0</v>
      </c>
      <c r="E56" s="123">
        <v>2310</v>
      </c>
      <c r="F56" s="123">
        <v>0</v>
      </c>
      <c r="G56" s="155">
        <f t="shared" si="3"/>
        <v>2310</v>
      </c>
    </row>
    <row r="57" spans="1:7" x14ac:dyDescent="0.3">
      <c r="A57" s="139">
        <v>1.3</v>
      </c>
      <c r="B57" s="121" t="s">
        <v>223</v>
      </c>
      <c r="C57" s="122" t="s">
        <v>276</v>
      </c>
      <c r="D57" s="123">
        <f>1749340.6+259526.722</f>
        <v>2008867.3220000002</v>
      </c>
      <c r="E57" s="123">
        <v>0</v>
      </c>
      <c r="F57" s="123">
        <v>0</v>
      </c>
      <c r="G57" s="155">
        <f t="shared" si="3"/>
        <v>2008867.3220000002</v>
      </c>
    </row>
    <row r="58" spans="1:7" x14ac:dyDescent="0.3">
      <c r="A58" s="139" t="s">
        <v>305</v>
      </c>
      <c r="B58" s="121" t="s">
        <v>226</v>
      </c>
      <c r="C58" s="122" t="s">
        <v>306</v>
      </c>
      <c r="D58" s="123">
        <f>12255+25718</f>
        <v>37973</v>
      </c>
      <c r="E58" s="123">
        <v>0</v>
      </c>
      <c r="F58" s="123">
        <v>0</v>
      </c>
      <c r="G58" s="155">
        <f t="shared" si="3"/>
        <v>37973</v>
      </c>
    </row>
    <row r="59" spans="1:7" x14ac:dyDescent="0.3">
      <c r="A59" s="139" t="s">
        <v>291</v>
      </c>
      <c r="B59" s="121" t="s">
        <v>226</v>
      </c>
      <c r="C59" s="122" t="s">
        <v>292</v>
      </c>
      <c r="D59" s="123">
        <f>1+1</f>
        <v>2</v>
      </c>
      <c r="E59" s="123">
        <v>0</v>
      </c>
      <c r="F59" s="123">
        <v>0</v>
      </c>
      <c r="G59" s="155">
        <f t="shared" si="3"/>
        <v>2</v>
      </c>
    </row>
    <row r="60" spans="1:7" x14ac:dyDescent="0.3">
      <c r="A60" s="139" t="s">
        <v>278</v>
      </c>
      <c r="B60" s="121" t="s">
        <v>226</v>
      </c>
      <c r="C60" s="122" t="s">
        <v>279</v>
      </c>
      <c r="D60" s="123">
        <f>1+13</f>
        <v>14</v>
      </c>
      <c r="E60" s="123">
        <v>0</v>
      </c>
      <c r="F60" s="123">
        <v>0</v>
      </c>
      <c r="G60" s="155">
        <f t="shared" si="3"/>
        <v>14</v>
      </c>
    </row>
    <row r="61" spans="1:7" x14ac:dyDescent="0.3">
      <c r="A61" s="128" t="s">
        <v>296</v>
      </c>
      <c r="B61" s="132"/>
      <c r="C61" s="133"/>
      <c r="D61" s="123"/>
      <c r="E61" s="123"/>
      <c r="F61" s="123"/>
      <c r="G61" s="155">
        <f t="shared" si="3"/>
        <v>0</v>
      </c>
    </row>
    <row r="62" spans="1:7" x14ac:dyDescent="0.3">
      <c r="A62" s="139">
        <v>2.1</v>
      </c>
      <c r="B62" s="121" t="s">
        <v>223</v>
      </c>
      <c r="C62" s="122" t="s">
        <v>316</v>
      </c>
      <c r="D62" s="123">
        <v>0</v>
      </c>
      <c r="E62" s="123">
        <v>256.5</v>
      </c>
      <c r="F62" s="123">
        <v>8</v>
      </c>
      <c r="G62" s="155">
        <f t="shared" si="3"/>
        <v>264.5</v>
      </c>
    </row>
    <row r="63" spans="1:7" x14ac:dyDescent="0.3">
      <c r="A63" s="139">
        <v>2.2000000000000002</v>
      </c>
      <c r="B63" s="121" t="s">
        <v>223</v>
      </c>
      <c r="C63" s="122" t="s">
        <v>312</v>
      </c>
      <c r="D63" s="123">
        <v>3302</v>
      </c>
      <c r="E63" s="123">
        <v>0</v>
      </c>
      <c r="F63" s="123">
        <v>0</v>
      </c>
      <c r="G63" s="155">
        <f t="shared" si="3"/>
        <v>3302</v>
      </c>
    </row>
    <row r="64" spans="1:7" x14ac:dyDescent="0.3">
      <c r="A64" s="139">
        <v>2.2999999999999998</v>
      </c>
      <c r="B64" s="121" t="s">
        <v>223</v>
      </c>
      <c r="C64" s="122" t="s">
        <v>301</v>
      </c>
      <c r="D64" s="123">
        <v>61718</v>
      </c>
      <c r="E64" s="123">
        <v>0</v>
      </c>
      <c r="F64" s="123">
        <v>0</v>
      </c>
      <c r="G64" s="155">
        <f t="shared" si="3"/>
        <v>61718</v>
      </c>
    </row>
    <row r="65" spans="1:7" x14ac:dyDescent="0.3">
      <c r="A65" s="139" t="s">
        <v>307</v>
      </c>
      <c r="B65" s="121" t="s">
        <v>226</v>
      </c>
      <c r="C65" s="122" t="s">
        <v>308</v>
      </c>
      <c r="D65" s="123">
        <f>4258+11573.1</f>
        <v>15831.1</v>
      </c>
      <c r="E65" s="123">
        <v>0</v>
      </c>
      <c r="F65" s="123">
        <v>0</v>
      </c>
      <c r="G65" s="155">
        <f t="shared" si="3"/>
        <v>15831.1</v>
      </c>
    </row>
    <row r="66" spans="1:7" x14ac:dyDescent="0.3">
      <c r="A66" s="139" t="s">
        <v>285</v>
      </c>
      <c r="B66" s="121" t="s">
        <v>226</v>
      </c>
      <c r="C66" s="122" t="s">
        <v>286</v>
      </c>
      <c r="D66" s="123">
        <v>2</v>
      </c>
      <c r="E66" s="123">
        <v>0</v>
      </c>
      <c r="F66" s="123">
        <v>0</v>
      </c>
      <c r="G66" s="155">
        <f t="shared" si="3"/>
        <v>2</v>
      </c>
    </row>
    <row r="67" spans="1:7" x14ac:dyDescent="0.3">
      <c r="A67" s="128" t="s">
        <v>267</v>
      </c>
      <c r="B67" s="132"/>
      <c r="C67" s="133"/>
      <c r="D67" s="123"/>
      <c r="E67" s="123"/>
      <c r="F67" s="123"/>
      <c r="G67" s="155">
        <f t="shared" si="3"/>
        <v>0</v>
      </c>
    </row>
    <row r="68" spans="1:7" x14ac:dyDescent="0.3">
      <c r="A68" s="139">
        <v>3.1</v>
      </c>
      <c r="B68" s="121" t="s">
        <v>223</v>
      </c>
      <c r="C68" s="122" t="s">
        <v>317</v>
      </c>
      <c r="D68" s="123">
        <v>543338</v>
      </c>
      <c r="E68" s="123">
        <v>0</v>
      </c>
      <c r="F68" s="123">
        <v>0</v>
      </c>
      <c r="G68" s="155">
        <f t="shared" si="3"/>
        <v>543338</v>
      </c>
    </row>
    <row r="69" spans="1:7" x14ac:dyDescent="0.3">
      <c r="A69" s="139">
        <v>3.2</v>
      </c>
      <c r="B69" s="121" t="s">
        <v>223</v>
      </c>
      <c r="C69" s="122" t="s">
        <v>302</v>
      </c>
      <c r="D69" s="123">
        <v>1954</v>
      </c>
      <c r="E69" s="123">
        <v>0</v>
      </c>
      <c r="F69" s="123">
        <v>0</v>
      </c>
      <c r="G69" s="155">
        <f t="shared" si="3"/>
        <v>1954</v>
      </c>
    </row>
    <row r="70" spans="1:7" x14ac:dyDescent="0.3">
      <c r="A70" s="139">
        <v>3.3</v>
      </c>
      <c r="B70" s="121" t="s">
        <v>223</v>
      </c>
      <c r="C70" s="122" t="s">
        <v>303</v>
      </c>
      <c r="D70" s="123">
        <v>1627158</v>
      </c>
      <c r="E70" s="123">
        <v>0</v>
      </c>
      <c r="F70" s="123">
        <v>0</v>
      </c>
      <c r="G70" s="155">
        <f t="shared" si="3"/>
        <v>1627158</v>
      </c>
    </row>
    <row r="71" spans="1:7" x14ac:dyDescent="0.3">
      <c r="A71" s="139" t="s">
        <v>280</v>
      </c>
      <c r="B71" s="121" t="s">
        <v>226</v>
      </c>
      <c r="C71" s="122" t="s">
        <v>281</v>
      </c>
      <c r="D71" s="123">
        <v>477100000</v>
      </c>
      <c r="E71" s="123">
        <v>0</v>
      </c>
      <c r="F71" s="123">
        <v>0</v>
      </c>
      <c r="G71" s="155">
        <f t="shared" si="3"/>
        <v>477100000</v>
      </c>
    </row>
    <row r="72" spans="1:7" x14ac:dyDescent="0.3">
      <c r="A72" s="139" t="s">
        <v>318</v>
      </c>
      <c r="B72" s="121" t="s">
        <v>226</v>
      </c>
      <c r="C72" s="122" t="s">
        <v>319</v>
      </c>
      <c r="D72" s="123">
        <v>1</v>
      </c>
      <c r="E72" s="123">
        <v>0</v>
      </c>
      <c r="F72" s="123">
        <v>0</v>
      </c>
      <c r="G72" s="155">
        <f t="shared" si="3"/>
        <v>1</v>
      </c>
    </row>
    <row r="73" spans="1:7" x14ac:dyDescent="0.3">
      <c r="A73" s="139" t="s">
        <v>320</v>
      </c>
      <c r="B73" s="121" t="s">
        <v>226</v>
      </c>
      <c r="C73" s="122" t="s">
        <v>321</v>
      </c>
      <c r="D73" s="123">
        <v>86</v>
      </c>
      <c r="E73" s="123">
        <v>0</v>
      </c>
      <c r="F73" s="123">
        <v>0</v>
      </c>
      <c r="G73" s="155">
        <f t="shared" si="3"/>
        <v>86</v>
      </c>
    </row>
    <row r="74" spans="1:7" x14ac:dyDescent="0.3">
      <c r="A74" s="128" t="s">
        <v>270</v>
      </c>
      <c r="B74" s="121"/>
      <c r="C74" s="122"/>
      <c r="D74" s="123"/>
      <c r="E74" s="123"/>
      <c r="F74" s="123"/>
      <c r="G74" s="155">
        <f t="shared" si="3"/>
        <v>0</v>
      </c>
    </row>
    <row r="75" spans="1:7" x14ac:dyDescent="0.3">
      <c r="A75" s="139">
        <v>4.0999999999999996</v>
      </c>
      <c r="B75" s="121" t="s">
        <v>223</v>
      </c>
      <c r="C75" s="122" t="s">
        <v>304</v>
      </c>
      <c r="D75" s="123">
        <v>2851942</v>
      </c>
      <c r="E75" s="123">
        <v>0</v>
      </c>
      <c r="F75" s="123">
        <v>0</v>
      </c>
      <c r="G75" s="155">
        <f t="shared" si="3"/>
        <v>2851942</v>
      </c>
    </row>
    <row r="76" spans="1:7" x14ac:dyDescent="0.3">
      <c r="A76" s="139" t="s">
        <v>309</v>
      </c>
      <c r="B76" s="121" t="s">
        <v>226</v>
      </c>
      <c r="C76" s="122" t="s">
        <v>310</v>
      </c>
      <c r="D76" s="123">
        <v>13</v>
      </c>
      <c r="E76" s="123">
        <v>0</v>
      </c>
      <c r="F76" s="123">
        <v>0</v>
      </c>
      <c r="G76" s="155">
        <f t="shared" si="3"/>
        <v>13</v>
      </c>
    </row>
    <row r="77" spans="1:7" ht="27.6" x14ac:dyDescent="0.3">
      <c r="A77" s="139" t="s">
        <v>257</v>
      </c>
      <c r="B77" s="121" t="s">
        <v>226</v>
      </c>
      <c r="C77" s="122" t="s">
        <v>258</v>
      </c>
      <c r="D77" s="123">
        <v>1</v>
      </c>
      <c r="E77" s="123">
        <v>0</v>
      </c>
      <c r="F77" s="123">
        <v>0</v>
      </c>
      <c r="G77" s="155">
        <f t="shared" si="3"/>
        <v>1</v>
      </c>
    </row>
    <row r="78" spans="1:7" x14ac:dyDescent="0.3">
      <c r="A78" s="128" t="s">
        <v>271</v>
      </c>
      <c r="B78" s="132"/>
      <c r="C78" s="133"/>
      <c r="D78" s="123"/>
      <c r="E78" s="123"/>
      <c r="F78" s="123"/>
      <c r="G78" s="155">
        <f t="shared" si="3"/>
        <v>0</v>
      </c>
    </row>
    <row r="79" spans="1:7" x14ac:dyDescent="0.3">
      <c r="A79" s="139" t="s">
        <v>323</v>
      </c>
      <c r="B79" s="121" t="s">
        <v>226</v>
      </c>
      <c r="C79" s="122" t="s">
        <v>324</v>
      </c>
      <c r="D79" s="123">
        <v>0</v>
      </c>
      <c r="E79" s="123">
        <v>0</v>
      </c>
      <c r="F79" s="123">
        <v>2</v>
      </c>
      <c r="G79" s="155">
        <f t="shared" si="3"/>
        <v>2</v>
      </c>
    </row>
    <row r="80" spans="1:7" x14ac:dyDescent="0.3">
      <c r="A80" s="128" t="s">
        <v>268</v>
      </c>
      <c r="B80" s="132"/>
      <c r="C80" s="133"/>
      <c r="D80" s="123"/>
      <c r="E80" s="123"/>
      <c r="F80" s="123"/>
      <c r="G80" s="155">
        <f t="shared" si="3"/>
        <v>0</v>
      </c>
    </row>
    <row r="81" spans="1:7" x14ac:dyDescent="0.3">
      <c r="A81" s="139">
        <v>6.1</v>
      </c>
      <c r="B81" s="121" t="s">
        <v>223</v>
      </c>
      <c r="C81" s="122" t="s">
        <v>224</v>
      </c>
      <c r="D81" s="123">
        <v>1</v>
      </c>
      <c r="E81" s="123">
        <v>0</v>
      </c>
      <c r="F81" s="123">
        <v>4</v>
      </c>
      <c r="G81" s="155">
        <f t="shared" si="3"/>
        <v>5</v>
      </c>
    </row>
    <row r="82" spans="1:7" x14ac:dyDescent="0.3">
      <c r="A82" s="139">
        <v>6.2</v>
      </c>
      <c r="B82" s="121" t="s">
        <v>223</v>
      </c>
      <c r="C82" s="122" t="s">
        <v>277</v>
      </c>
      <c r="D82" s="123">
        <f>21+34+2</f>
        <v>57</v>
      </c>
      <c r="E82" s="123">
        <v>0</v>
      </c>
      <c r="F82" s="123">
        <v>0</v>
      </c>
      <c r="G82" s="155">
        <f t="shared" si="3"/>
        <v>57</v>
      </c>
    </row>
    <row r="83" spans="1:7" ht="27.6" x14ac:dyDescent="0.3">
      <c r="A83" s="139" t="s">
        <v>225</v>
      </c>
      <c r="B83" s="121" t="s">
        <v>226</v>
      </c>
      <c r="C83" s="122" t="s">
        <v>227</v>
      </c>
      <c r="D83" s="123">
        <f>561+510</f>
        <v>1071</v>
      </c>
      <c r="E83" s="123">
        <v>0</v>
      </c>
      <c r="F83" s="123">
        <v>8</v>
      </c>
      <c r="G83" s="155">
        <f t="shared" si="3"/>
        <v>1079</v>
      </c>
    </row>
    <row r="84" spans="1:7" ht="27.6" x14ac:dyDescent="0.3">
      <c r="A84" s="139" t="s">
        <v>251</v>
      </c>
      <c r="B84" s="121" t="s">
        <v>226</v>
      </c>
      <c r="C84" s="122" t="s">
        <v>252</v>
      </c>
      <c r="D84" s="123">
        <v>5</v>
      </c>
      <c r="E84" s="123">
        <v>0</v>
      </c>
      <c r="F84" s="123">
        <v>1</v>
      </c>
      <c r="G84" s="155">
        <f t="shared" si="3"/>
        <v>6</v>
      </c>
    </row>
    <row r="85" spans="1:7" ht="27.6" x14ac:dyDescent="0.3">
      <c r="A85" s="139" t="s">
        <v>243</v>
      </c>
      <c r="B85" s="121" t="s">
        <v>226</v>
      </c>
      <c r="C85" s="122" t="s">
        <v>244</v>
      </c>
      <c r="D85" s="123">
        <v>1</v>
      </c>
      <c r="E85" s="123">
        <v>0</v>
      </c>
      <c r="F85" s="123">
        <v>0</v>
      </c>
      <c r="G85" s="155">
        <f t="shared" si="3"/>
        <v>1</v>
      </c>
    </row>
    <row r="86" spans="1:7" ht="27.6" x14ac:dyDescent="0.3">
      <c r="A86" s="139" t="s">
        <v>228</v>
      </c>
      <c r="B86" s="121" t="s">
        <v>226</v>
      </c>
      <c r="C86" s="122" t="s">
        <v>229</v>
      </c>
      <c r="D86" s="123">
        <v>4</v>
      </c>
      <c r="E86" s="123">
        <v>0</v>
      </c>
      <c r="F86" s="123">
        <v>0</v>
      </c>
      <c r="G86" s="155">
        <f t="shared" si="3"/>
        <v>4</v>
      </c>
    </row>
    <row r="87" spans="1:7" ht="27.6" x14ac:dyDescent="0.3">
      <c r="A87" s="141" t="s">
        <v>287</v>
      </c>
      <c r="B87" s="142" t="s">
        <v>226</v>
      </c>
      <c r="C87" s="143" t="s">
        <v>288</v>
      </c>
      <c r="D87" s="144">
        <f>3+1</f>
        <v>4</v>
      </c>
      <c r="E87" s="144">
        <v>0</v>
      </c>
      <c r="F87" s="144">
        <v>2</v>
      </c>
      <c r="G87" s="163">
        <f t="shared" si="3"/>
        <v>6</v>
      </c>
    </row>
    <row r="89" spans="1:7" x14ac:dyDescent="0.3">
      <c r="A89" s="172">
        <v>2023</v>
      </c>
      <c r="D89" s="137"/>
    </row>
    <row r="90" spans="1:7" x14ac:dyDescent="0.3">
      <c r="A90" s="125" t="s">
        <v>261</v>
      </c>
      <c r="B90" s="126" t="s">
        <v>215</v>
      </c>
      <c r="C90" s="126" t="s">
        <v>262</v>
      </c>
      <c r="D90" s="152" t="s">
        <v>263</v>
      </c>
      <c r="E90" s="152" t="s">
        <v>264</v>
      </c>
      <c r="F90" s="152" t="s">
        <v>265</v>
      </c>
      <c r="G90" s="153" t="s">
        <v>266</v>
      </c>
    </row>
    <row r="91" spans="1:7" x14ac:dyDescent="0.3">
      <c r="A91" s="128" t="s">
        <v>295</v>
      </c>
      <c r="B91" s="179"/>
      <c r="C91" s="179"/>
      <c r="D91" s="181"/>
      <c r="E91" s="181"/>
      <c r="F91" s="181"/>
      <c r="G91" s="155"/>
    </row>
    <row r="92" spans="1:7" x14ac:dyDescent="0.3">
      <c r="A92" s="184">
        <v>1.1000000000000001</v>
      </c>
      <c r="B92" s="179" t="str">
        <f>VLOOKUP(A92,'[16]2A OP indicators List_23Aug2020'!$F:$H,2,FALSE)</f>
        <v>RFI</v>
      </c>
      <c r="C92" s="179" t="str">
        <f>VLOOKUP(A92,'[16]2A OP indicators List_23Aug2020'!$F:$H,3,FALSE)</f>
        <v>People benefiting from improved health services, education services, or social protection (number)</v>
      </c>
      <c r="D92" s="182">
        <v>16380000</v>
      </c>
      <c r="E92" s="182"/>
      <c r="F92" s="182"/>
      <c r="G92" s="155">
        <f t="shared" ref="G91:G123" si="4">SUM(D92:F92)</f>
        <v>16380000</v>
      </c>
    </row>
    <row r="93" spans="1:7" x14ac:dyDescent="0.3">
      <c r="A93" s="184">
        <v>1.2</v>
      </c>
      <c r="B93" s="179" t="str">
        <f>VLOOKUP(A93,'[16]2A OP indicators List_23Aug2020'!$F:$H,2,FALSE)</f>
        <v>RFI</v>
      </c>
      <c r="C93" s="179" t="str">
        <f>VLOOKUP(A93,'[16]2A OP indicators List_23Aug2020'!$F:$H,3,FALSE)</f>
        <v>Jobs generated (number)</v>
      </c>
      <c r="D93" s="182"/>
      <c r="E93" s="182">
        <v>2612</v>
      </c>
      <c r="F93" s="182"/>
      <c r="G93" s="155">
        <f t="shared" si="4"/>
        <v>2612</v>
      </c>
    </row>
    <row r="94" spans="1:7" x14ac:dyDescent="0.3">
      <c r="A94" s="184">
        <v>1.3</v>
      </c>
      <c r="B94" s="179" t="str">
        <f>VLOOKUP(A94,'[16]2A OP indicators List_23Aug2020'!$F:$H,2,FALSE)</f>
        <v>RFI</v>
      </c>
      <c r="C94" s="179" t="str">
        <f>VLOOKUP(A94,'[16]2A OP indicators List_23Aug2020'!$F:$H,3,FALSE)</f>
        <v>Poor and vulnerable people with improved standards of living (number)</v>
      </c>
      <c r="D94" s="182">
        <v>1537592.0000000002</v>
      </c>
      <c r="E94" s="182"/>
      <c r="F94" s="182"/>
      <c r="G94" s="155">
        <f t="shared" si="4"/>
        <v>1537592.0000000002</v>
      </c>
    </row>
    <row r="95" spans="1:7" x14ac:dyDescent="0.3">
      <c r="A95" s="184" t="s">
        <v>327</v>
      </c>
      <c r="B95" s="179" t="str">
        <f>VLOOKUP(A95,'[16]2A OP indicators List_23Aug2020'!$F:$H,2,FALSE)</f>
        <v>TI</v>
      </c>
      <c r="C95" s="179" t="str">
        <f>VLOOKUP(A95,'[16]2A OP indicators List_23Aug2020'!$F:$H,3,FALSE)</f>
        <v>Health services established or improved (number) </v>
      </c>
      <c r="D95" s="182">
        <v>1</v>
      </c>
      <c r="E95" s="182"/>
      <c r="F95" s="182"/>
      <c r="G95" s="155">
        <f t="shared" si="4"/>
        <v>1</v>
      </c>
    </row>
    <row r="96" spans="1:7" x14ac:dyDescent="0.3">
      <c r="A96" s="184" t="s">
        <v>291</v>
      </c>
      <c r="B96" s="179" t="str">
        <f>VLOOKUP(A96,'[16]2A OP indicators List_23Aug2020'!$F:$H,2,FALSE)</f>
        <v>TI</v>
      </c>
      <c r="C96" s="179" t="str">
        <f>VLOOKUP(A96,'[16]2A OP indicators List_23Aug2020'!$F:$H,3,FALSE)</f>
        <v>Social protection schemes established or improved (number)</v>
      </c>
      <c r="D96" s="182">
        <v>3</v>
      </c>
      <c r="E96" s="182"/>
      <c r="F96" s="182"/>
      <c r="G96" s="155">
        <f t="shared" si="4"/>
        <v>3</v>
      </c>
    </row>
    <row r="97" spans="1:7" x14ac:dyDescent="0.3">
      <c r="A97" s="184" t="s">
        <v>328</v>
      </c>
      <c r="B97" s="179" t="str">
        <f>VLOOKUP(A97,'[16]2A OP indicators List_23Aug2020'!$F:$H,2,FALSE)</f>
        <v>TI</v>
      </c>
      <c r="C97" s="179" t="str">
        <f>VLOOKUP(A97,'[16]2A OP indicators List_23Aug2020'!$F:$H,3,FALSE)</f>
        <v>Business development and financial sector measures supported in implementation (number) </v>
      </c>
      <c r="D97" s="182">
        <v>2</v>
      </c>
      <c r="E97" s="182"/>
      <c r="F97" s="182"/>
      <c r="G97" s="155">
        <f t="shared" si="4"/>
        <v>2</v>
      </c>
    </row>
    <row r="98" spans="1:7" x14ac:dyDescent="0.3">
      <c r="A98" s="184" t="s">
        <v>329</v>
      </c>
      <c r="B98" s="179" t="str">
        <f>VLOOKUP(A98,'[16]2A OP indicators List_23Aug2020'!$F:$H,2,FALSE)</f>
        <v>TI</v>
      </c>
      <c r="C98" s="179" t="str">
        <f>VLOOKUP(A98,'[16]2A OP indicators List_23Aug2020'!$F:$H,3,FALSE)</f>
        <v>Enhanced labor policies or standards implemented (number)</v>
      </c>
      <c r="D98" s="182">
        <v>2</v>
      </c>
      <c r="E98" s="182"/>
      <c r="F98" s="182"/>
      <c r="G98" s="155">
        <f t="shared" si="4"/>
        <v>2</v>
      </c>
    </row>
    <row r="99" spans="1:7" x14ac:dyDescent="0.3">
      <c r="A99" s="184" t="s">
        <v>278</v>
      </c>
      <c r="B99" s="179" t="str">
        <f>VLOOKUP(A99,'[16]2A OP indicators List_23Aug2020'!$F:$H,2,FALSE)</f>
        <v>TI</v>
      </c>
      <c r="C99" s="179" t="str">
        <f>VLOOKUP(A99,'[16]2A OP indicators List_23Aug2020'!$F:$H,3,FALSE)</f>
        <v>Infrastructure assets established or improved (number)</v>
      </c>
      <c r="D99" s="182">
        <v>8</v>
      </c>
      <c r="E99" s="182"/>
      <c r="F99" s="182"/>
      <c r="G99" s="155">
        <f t="shared" si="4"/>
        <v>8</v>
      </c>
    </row>
    <row r="100" spans="1:7" x14ac:dyDescent="0.3">
      <c r="A100" s="128" t="s">
        <v>296</v>
      </c>
      <c r="B100" s="179"/>
      <c r="C100" s="179"/>
      <c r="D100" s="181"/>
      <c r="E100" s="181"/>
      <c r="F100" s="181"/>
      <c r="G100" s="155"/>
    </row>
    <row r="101" spans="1:7" x14ac:dyDescent="0.3">
      <c r="A101" s="184">
        <v>2.1</v>
      </c>
      <c r="B101" s="179" t="str">
        <f>VLOOKUP(A101,'[16]2A OP indicators List_23Aug2020'!$F:$H,2,FALSE)</f>
        <v>RFI</v>
      </c>
      <c r="C101" s="179" t="str">
        <f>VLOOKUP(A101,'[16]2A OP indicators List_23Aug2020'!$F:$H,3,FALSE)</f>
        <v>Skilled jobs for women generated (number) </v>
      </c>
      <c r="D101" s="182"/>
      <c r="E101" s="182">
        <v>68</v>
      </c>
      <c r="F101" s="182"/>
      <c r="G101" s="155">
        <f t="shared" si="4"/>
        <v>68</v>
      </c>
    </row>
    <row r="102" spans="1:7" x14ac:dyDescent="0.3">
      <c r="A102" s="184">
        <v>2.2000000000000002</v>
      </c>
      <c r="B102" s="179" t="str">
        <f>VLOOKUP(A102,'[16]2A OP indicators List_23Aug2020'!$F:$H,2,FALSE)</f>
        <v>RFI</v>
      </c>
      <c r="C102" s="179" t="str">
        <f>VLOOKUP(A102,'[16]2A OP indicators List_23Aug2020'!$F:$H,3,FALSE)</f>
        <v>Women and girls completing secondary and tertiary education, and/or other training (number)</v>
      </c>
      <c r="D102" s="182">
        <v>1728</v>
      </c>
      <c r="E102" s="182"/>
      <c r="F102" s="182"/>
      <c r="G102" s="155">
        <f t="shared" si="4"/>
        <v>1728</v>
      </c>
    </row>
    <row r="103" spans="1:7" x14ac:dyDescent="0.3">
      <c r="A103" s="184">
        <v>2.2999999999999998</v>
      </c>
      <c r="B103" s="179" t="str">
        <f>VLOOKUP(A103,'[16]2A OP indicators List_23Aug2020'!$F:$H,2,FALSE)</f>
        <v>RFI</v>
      </c>
      <c r="C103" s="179" t="str">
        <f>VLOOKUP(A103,'[16]2A OP indicators List_23Aug2020'!$F:$H,3,FALSE)</f>
        <v>Women represented in decision-making structures and processes (number) </v>
      </c>
      <c r="D103" s="182">
        <v>17</v>
      </c>
      <c r="E103" s="182"/>
      <c r="F103" s="182"/>
      <c r="G103" s="155">
        <f t="shared" si="4"/>
        <v>17</v>
      </c>
    </row>
    <row r="104" spans="1:7" x14ac:dyDescent="0.3">
      <c r="A104" s="184" t="s">
        <v>307</v>
      </c>
      <c r="B104" s="179" t="str">
        <f>VLOOKUP(A104,'[16]2A OP indicators List_23Aug2020'!$F:$H,2,FALSE)</f>
        <v>TI</v>
      </c>
      <c r="C104" s="179" t="str">
        <f>VLOOKUP(A104,'[16]2A OP indicators List_23Aug2020'!$F:$H,3,FALSE)</f>
        <v>Women enrolled in TVET and other job training (number) </v>
      </c>
      <c r="D104" s="182">
        <v>1728</v>
      </c>
      <c r="E104" s="182">
        <v>13</v>
      </c>
      <c r="F104" s="182"/>
      <c r="G104" s="155">
        <f t="shared" si="4"/>
        <v>1741</v>
      </c>
    </row>
    <row r="105" spans="1:7" x14ac:dyDescent="0.3">
      <c r="A105" s="128" t="s">
        <v>267</v>
      </c>
      <c r="B105" s="179"/>
      <c r="C105" s="179"/>
      <c r="D105" s="181"/>
      <c r="E105" s="181"/>
      <c r="F105" s="181"/>
      <c r="G105" s="155"/>
    </row>
    <row r="106" spans="1:7" x14ac:dyDescent="0.3">
      <c r="A106" s="184">
        <v>3.1</v>
      </c>
      <c r="B106" s="179" t="str">
        <f>VLOOKUP(A106,'[16]2A OP indicators List_23Aug2020'!$F:$H,2,FALSE)</f>
        <v>RFI</v>
      </c>
      <c r="C106" s="179" t="str">
        <f>VLOOKUP(A106,'[16]2A OP indicators List_23Aug2020'!$F:$H,3,FALSE)</f>
        <v>Total annual greenhouse gas emissions reduction (tCO2e/year) </v>
      </c>
      <c r="D106" s="182">
        <v>1112254.57</v>
      </c>
      <c r="E106" s="182">
        <v>202164</v>
      </c>
      <c r="F106" s="182"/>
      <c r="G106" s="155">
        <f t="shared" si="4"/>
        <v>1314418.57</v>
      </c>
    </row>
    <row r="107" spans="1:7" x14ac:dyDescent="0.3">
      <c r="A107" s="184">
        <v>3.3</v>
      </c>
      <c r="B107" s="179" t="str">
        <f>VLOOKUP(A107,'[16]2A OP indicators List_23Aug2020'!$F:$H,2,FALSE)</f>
        <v>RFI</v>
      </c>
      <c r="C107" s="179" t="str">
        <f>VLOOKUP(A107,'[16]2A OP indicators List_23Aug2020'!$F:$H,3,FALSE)</f>
        <v>People benefiting from strengthened environmental sustainability (number)</v>
      </c>
      <c r="D107" s="182">
        <v>388135</v>
      </c>
      <c r="E107" s="182"/>
      <c r="F107" s="182"/>
      <c r="G107" s="155">
        <f t="shared" si="4"/>
        <v>388135</v>
      </c>
    </row>
    <row r="108" spans="1:7" x14ac:dyDescent="0.3">
      <c r="A108" s="184" t="s">
        <v>280</v>
      </c>
      <c r="B108" s="179" t="str">
        <f>VLOOKUP(A108,'[16]2A OP indicators List_23Aug2020'!$F:$H,2,FALSE)</f>
        <v>TI</v>
      </c>
      <c r="C108" s="179" t="str">
        <f>VLOOKUP(A108,'[16]2A OP indicators List_23Aug2020'!$F:$H,3,FALSE)</f>
        <v>Additional climate finance mobilized ($) </v>
      </c>
      <c r="D108" s="182">
        <v>147400133.33333331</v>
      </c>
      <c r="E108" s="182">
        <v>65840000</v>
      </c>
      <c r="F108" s="182"/>
      <c r="G108" s="155">
        <f t="shared" si="4"/>
        <v>213240133.33333331</v>
      </c>
    </row>
    <row r="109" spans="1:7" x14ac:dyDescent="0.3">
      <c r="A109" s="184" t="s">
        <v>318</v>
      </c>
      <c r="B109" s="179" t="str">
        <f>VLOOKUP(A109,'[16]2A OP indicators List_23Aug2020'!$F:$H,2,FALSE)</f>
        <v>TI</v>
      </c>
      <c r="C109" s="179" t="str">
        <f>VLOOKUP(A109,'[16]2A OP indicators List_23Aug2020'!$F:$H,3,FALSE)</f>
        <v>Low-carbon infrastructure assets established or improved (number)</v>
      </c>
      <c r="D109" s="182">
        <v>4</v>
      </c>
      <c r="E109" s="182">
        <v>6</v>
      </c>
      <c r="F109" s="182"/>
      <c r="G109" s="155">
        <f t="shared" si="4"/>
        <v>10</v>
      </c>
    </row>
    <row r="110" spans="1:7" x14ac:dyDescent="0.3">
      <c r="A110" s="184" t="s">
        <v>320</v>
      </c>
      <c r="B110" s="179" t="str">
        <f>VLOOKUP(A110,'[16]2A OP indicators List_23Aug2020'!$F:$H,2,FALSE)</f>
        <v>TI</v>
      </c>
      <c r="C110" s="179" t="str">
        <f>VLOOKUP(A110,'[16]2A OP indicators List_23Aug2020'!$F:$H,3,FALSE)</f>
        <v>Installed renewable energy capacity (megawatts)</v>
      </c>
      <c r="D110" s="182">
        <v>3.3639999999999999</v>
      </c>
      <c r="E110" s="182">
        <v>114</v>
      </c>
      <c r="F110" s="182"/>
      <c r="G110" s="155">
        <f t="shared" si="4"/>
        <v>117.364</v>
      </c>
    </row>
    <row r="111" spans="1:7" x14ac:dyDescent="0.3">
      <c r="A111" s="184" t="s">
        <v>330</v>
      </c>
      <c r="B111" s="179" t="str">
        <f>VLOOKUP(A111,'[16]2A OP indicators List_23Aug2020'!$F:$H,2,FALSE)</f>
        <v>TI</v>
      </c>
      <c r="C111" s="179" t="str">
        <f>VLOOKUP(A111,'[16]2A OP indicators List_23Aug2020'!$F:$H,3,FALSE)</f>
        <v xml:space="preserve">Pollution control enhancing infrastructure assets established or improved (number) </v>
      </c>
      <c r="D111" s="182">
        <v>2</v>
      </c>
      <c r="E111" s="182"/>
      <c r="F111" s="182"/>
      <c r="G111" s="155">
        <f t="shared" si="4"/>
        <v>2</v>
      </c>
    </row>
    <row r="112" spans="1:7" x14ac:dyDescent="0.3">
      <c r="A112" s="184" t="s">
        <v>255</v>
      </c>
      <c r="B112" s="179" t="str">
        <f>VLOOKUP(A112,'[16]2A OP indicators List_23Aug2020'!$F:$H,2,FALSE)</f>
        <v>TI</v>
      </c>
      <c r="C112" s="179" t="str">
        <f>VLOOKUP(A112,'[16]2A OP indicators List_23Aug2020'!$F:$H,3,FALSE)</f>
        <v>Solutions to enhance pollution control and resource efficiency implemented (number) </v>
      </c>
      <c r="D112" s="182">
        <v>0</v>
      </c>
      <c r="E112" s="182"/>
      <c r="F112" s="182"/>
      <c r="G112" s="155">
        <f t="shared" si="4"/>
        <v>0</v>
      </c>
    </row>
    <row r="113" spans="1:7" x14ac:dyDescent="0.3">
      <c r="A113" s="128" t="s">
        <v>270</v>
      </c>
      <c r="B113" s="179"/>
      <c r="C113" s="179"/>
      <c r="D113" s="181"/>
      <c r="E113" s="181"/>
      <c r="F113" s="181"/>
      <c r="G113" s="155"/>
    </row>
    <row r="114" spans="1:7" x14ac:dyDescent="0.3">
      <c r="A114" s="184">
        <v>4.0999999999999996</v>
      </c>
      <c r="B114" s="179" t="str">
        <f>VLOOKUP(A114,'[16]2A OP indicators List_23Aug2020'!$F:$H,2,FALSE)</f>
        <v>RFI</v>
      </c>
      <c r="C114" s="179" t="str">
        <f>VLOOKUP(A114,'[16]2A OP indicators List_23Aug2020'!$F:$H,3,FALSE)</f>
        <v>People benefiting from improved services in urban areas (number)</v>
      </c>
      <c r="D114" s="182">
        <v>388135</v>
      </c>
      <c r="E114" s="182"/>
      <c r="F114" s="182"/>
      <c r="G114" s="155">
        <f t="shared" si="4"/>
        <v>388135</v>
      </c>
    </row>
    <row r="115" spans="1:7" x14ac:dyDescent="0.3">
      <c r="A115" s="184">
        <v>4.2</v>
      </c>
      <c r="B115" s="179" t="str">
        <f>VLOOKUP(A115,'[16]2A OP indicators List_23Aug2020'!$F:$H,2,FALSE)</f>
        <v>RFI</v>
      </c>
      <c r="C115" s="179" t="str">
        <f>VLOOKUP(A115,'[16]2A OP indicators List_23Aug2020'!$F:$H,3,FALSE)</f>
        <v>Entities with improved urban planning and financial sustainability (number)</v>
      </c>
      <c r="D115" s="182">
        <v>2</v>
      </c>
      <c r="E115" s="182"/>
      <c r="F115" s="182"/>
      <c r="G115" s="155">
        <f t="shared" si="4"/>
        <v>2</v>
      </c>
    </row>
    <row r="116" spans="1:7" x14ac:dyDescent="0.3">
      <c r="A116" s="184">
        <v>4.3</v>
      </c>
      <c r="B116" s="179" t="str">
        <f>VLOOKUP(A116,'[16]2A OP indicators List_23Aug2020'!$F:$H,2,FALSE)</f>
        <v>RFI</v>
      </c>
      <c r="C116" s="179" t="str">
        <f>VLOOKUP(A116,'[16]2A OP indicators List_23Aug2020'!$F:$H,3,FALSE)</f>
        <v>Zones with improved urban environment, climate resilience, and disaster risk management (number) </v>
      </c>
      <c r="D116" s="182">
        <v>2</v>
      </c>
      <c r="E116" s="182"/>
      <c r="F116" s="182"/>
      <c r="G116" s="155">
        <f t="shared" si="4"/>
        <v>2</v>
      </c>
    </row>
    <row r="117" spans="1:7" x14ac:dyDescent="0.3">
      <c r="A117" s="184" t="s">
        <v>309</v>
      </c>
      <c r="B117" s="179" t="str">
        <f>VLOOKUP(A117,'[16]2A OP indicators List_23Aug2020'!$F:$H,2,FALSE)</f>
        <v>TI</v>
      </c>
      <c r="C117" s="179" t="str">
        <f>VLOOKUP(A117,'[16]2A OP indicators List_23Aug2020'!$F:$H,3,FALSE)</f>
        <v>Urban infrastructure assets established or improved (number)</v>
      </c>
      <c r="D117" s="182">
        <v>2</v>
      </c>
      <c r="E117" s="182"/>
      <c r="F117" s="182"/>
      <c r="G117" s="155">
        <f t="shared" si="4"/>
        <v>2</v>
      </c>
    </row>
    <row r="118" spans="1:7" x14ac:dyDescent="0.3">
      <c r="A118" s="184" t="s">
        <v>331</v>
      </c>
      <c r="B118" s="179" t="str">
        <f>VLOOKUP(A118,'[16]2A OP indicators List_23Aug2020'!$F:$H,2,FALSE)</f>
        <v>TI</v>
      </c>
      <c r="C118" s="179" t="str">
        <f>VLOOKUP(A118,'[16]2A OP indicators List_23Aug2020'!$F:$H,3,FALSE)</f>
        <v>Solutions to enhance urban environment implemented (number)</v>
      </c>
      <c r="D118" s="182">
        <v>1</v>
      </c>
      <c r="E118" s="182"/>
      <c r="F118" s="182"/>
      <c r="G118" s="155">
        <f t="shared" si="4"/>
        <v>1</v>
      </c>
    </row>
    <row r="119" spans="1:7" x14ac:dyDescent="0.3">
      <c r="A119" s="128" t="s">
        <v>268</v>
      </c>
      <c r="B119" s="179"/>
      <c r="C119" s="179"/>
      <c r="D119" s="181"/>
      <c r="E119" s="181"/>
      <c r="F119" s="181"/>
      <c r="G119" s="155"/>
    </row>
    <row r="120" spans="1:7" x14ac:dyDescent="0.3">
      <c r="A120" s="184">
        <v>6.1</v>
      </c>
      <c r="B120" s="179" t="str">
        <f>VLOOKUP(A120,'[16]2A OP indicators List_23Aug2020'!$F:$H,2,FALSE)</f>
        <v>RFI</v>
      </c>
      <c r="C120" s="179" t="str">
        <f>VLOOKUP(A120,'[16]2A OP indicators List_23Aug2020'!$F:$H,3,FALSE)</f>
        <v>Entities with improved management functions and financial stability (number) </v>
      </c>
      <c r="D120" s="182">
        <v>1</v>
      </c>
      <c r="E120" s="182"/>
      <c r="F120" s="182"/>
      <c r="G120" s="155">
        <f t="shared" si="4"/>
        <v>1</v>
      </c>
    </row>
    <row r="121" spans="1:7" x14ac:dyDescent="0.3">
      <c r="A121" s="184">
        <v>6.2</v>
      </c>
      <c r="B121" s="179" t="str">
        <f>VLOOKUP(A121,'[16]2A OP indicators List_23Aug2020'!$F:$H,2,FALSE)</f>
        <v>RFI</v>
      </c>
      <c r="C121" s="179" t="str">
        <f>VLOOKUP(A121,'[16]2A OP indicators List_23Aug2020'!$F:$H,3,FALSE)</f>
        <v>Entities with improved service delivery (number) </v>
      </c>
      <c r="D121" s="182">
        <v>4</v>
      </c>
      <c r="E121" s="182"/>
      <c r="F121" s="182">
        <v>1</v>
      </c>
      <c r="G121" s="155">
        <f t="shared" si="4"/>
        <v>5</v>
      </c>
    </row>
    <row r="122" spans="1:7" x14ac:dyDescent="0.3">
      <c r="A122" s="184" t="s">
        <v>225</v>
      </c>
      <c r="B122" s="179" t="str">
        <f>VLOOKUP(A122,'[16]2A OP indicators List_23Aug2020'!$F:$H,2,FALSE)</f>
        <v>TI</v>
      </c>
      <c r="C122" s="179" t="str">
        <f>VLOOKUP(A122,'[16]2A OP indicators List_23Aug2020'!$F:$H,3,FALSE)</f>
        <v>Government officials with increased capacity to design, implement, monitor, and evaluate relevant measures (number)</v>
      </c>
      <c r="D122" s="182">
        <v>4154</v>
      </c>
      <c r="E122" s="182"/>
      <c r="F122" s="182">
        <v>986</v>
      </c>
      <c r="G122" s="155">
        <f t="shared" si="4"/>
        <v>5140</v>
      </c>
    </row>
    <row r="123" spans="1:7" x14ac:dyDescent="0.3">
      <c r="A123" s="185" t="s">
        <v>287</v>
      </c>
      <c r="B123" s="180" t="str">
        <f>VLOOKUP(A123,'[16]2A OP indicators List_23Aug2020'!$F:$H,2,FALSE)</f>
        <v>TI</v>
      </c>
      <c r="C123" s="180" t="str">
        <f>VLOOKUP(A123,'[16]2A OP indicators List_23Aug2020'!$F:$H,3,FALSE)</f>
        <v>Service delivery standards adopted and/or supported in implementation by government and/or private entities (number)</v>
      </c>
      <c r="D123" s="183"/>
      <c r="E123" s="183"/>
      <c r="F123" s="183">
        <v>3</v>
      </c>
      <c r="G123" s="163">
        <f t="shared" si="4"/>
        <v>3</v>
      </c>
    </row>
  </sheetData>
  <autoFilter ref="A90:G123" xr:uid="{1C0BD369-C597-2244-B25F-9E5BD1612FF2}"/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4" ma:contentTypeDescription="Create a new document." ma:contentTypeScope="" ma:versionID="307d2c7bd385bb4cfced2c969e9d8187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5d6cbe310fa1a82cc17d7661ab1d3583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3D3840-FF05-40F1-AD75-F087105281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F19195-9E2F-4D44-B3BA-264960351B1D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600e8ff9-9ee0-49b5-be24-8a4cae0e22ab"/>
    <ds:schemaRef ds:uri="c1fdd505-2570-46c2-bd04-3e0f2d874cf5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4fb19f8-e303-47ed-b2f8-d8a5044c492f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B5F41E5-CE9D-457F-B591-C594E0DE4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a4fb19f8-e303-47ed-b2f8-d8a5044c492f"/>
    <ds:schemaRef ds:uri="600e8ff9-9ee0-49b5-be24-8a4cae0e2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2010-2018</vt:lpstr>
      <vt:lpstr>2019</vt:lpstr>
      <vt:lpstr>2020</vt:lpstr>
      <vt:lpstr>2021</vt:lpstr>
      <vt:lpstr>2022</vt:lpstr>
      <vt:lpstr>2023</vt:lpstr>
      <vt:lpstr>2019-2023 Aggregate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Vivian Santos Francisco</cp:lastModifiedBy>
  <cp:revision/>
  <dcterms:created xsi:type="dcterms:W3CDTF">2019-04-10T05:49:41Z</dcterms:created>
  <dcterms:modified xsi:type="dcterms:W3CDTF">2024-05-22T05:31:57Z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2023-05-19T02:03:12Z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0197ca33-9695-4816-beec-819dcbd211ac</vt:lpwstr>
  </property>
  <property fmtid="{D5CDD505-2E9C-101B-9397-08002B2CF9AE}" pid="24" name="MSIP_Label_817d4574-7375-4d17-b29c-6e4c6df0fcb0_ContentBits">
    <vt:lpwstr>2</vt:lpwstr>
  </property>
</Properties>
</file>