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2"/>
  <workbookPr/>
  <mc:AlternateContent xmlns:mc="http://schemas.openxmlformats.org/markup-compatibility/2006">
    <mc:Choice Requires="x15">
      <x15ac:absPath xmlns:x15ac="http://schemas.microsoft.com/office/spreadsheetml/2010/11/ac" url="/Users/sharonlynnbasedelatorre/Desktop/DEfR 2022/For posting in ADB.org/Country-level Results 2010-2022/"/>
    </mc:Choice>
  </mc:AlternateContent>
  <xr:revisionPtr revIDLastSave="0" documentId="13_ncr:1_{2F0BA5E0-EFFF-0246-A751-8A2B6FD07F93}" xr6:coauthVersionLast="47" xr6:coauthVersionMax="47" xr10:uidLastSave="{00000000-0000-0000-0000-000000000000}"/>
  <bookViews>
    <workbookView xWindow="360" yWindow="3380" windowWidth="28320" windowHeight="13960" activeTab="7" xr2:uid="{00000000-000D-0000-FFFF-FFFF00000000}"/>
  </bookViews>
  <sheets>
    <sheet name="2010-2018" sheetId="1" r:id="rId1"/>
    <sheet name="2019" sheetId="2" r:id="rId2"/>
    <sheet name="2020" sheetId="4" r:id="rId3"/>
    <sheet name="2019-2020 Aggregate" sheetId="3" r:id="rId4"/>
    <sheet name="2021" sheetId="5" r:id="rId5"/>
    <sheet name="2019-2021 Aggregate" sheetId="6" r:id="rId6"/>
    <sheet name="2022" sheetId="7" r:id="rId7"/>
    <sheet name="2019-2022 Aggregate" sheetId="8"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23" i="8" l="1"/>
  <c r="G124" i="8"/>
  <c r="G125" i="8"/>
  <c r="G126" i="8"/>
  <c r="G127" i="8"/>
  <c r="G128" i="8"/>
  <c r="G129" i="8"/>
  <c r="G131" i="8"/>
  <c r="G132" i="8"/>
  <c r="G133" i="8"/>
  <c r="G134" i="8"/>
  <c r="G135" i="8"/>
  <c r="G136" i="8"/>
  <c r="G137" i="8"/>
  <c r="G138" i="8"/>
  <c r="G139" i="8"/>
  <c r="G140" i="8"/>
  <c r="G142" i="8"/>
  <c r="G143" i="8"/>
  <c r="G144" i="8"/>
  <c r="G145" i="8"/>
  <c r="G146" i="8"/>
  <c r="G147" i="8"/>
  <c r="G148" i="8"/>
  <c r="G149" i="8"/>
  <c r="G151" i="8"/>
  <c r="G152" i="8"/>
  <c r="G153" i="8"/>
  <c r="G154" i="8"/>
  <c r="G156" i="8"/>
  <c r="G157" i="8"/>
  <c r="G158" i="8"/>
  <c r="D147" i="8"/>
  <c r="D139" i="8"/>
  <c r="D138" i="8"/>
  <c r="D128" i="8"/>
  <c r="D125" i="8"/>
  <c r="D124" i="8"/>
  <c r="D123" i="8"/>
  <c r="D146" i="8"/>
  <c r="D135" i="8"/>
  <c r="D122" i="8"/>
  <c r="G122" i="8" s="1"/>
  <c r="G159" i="8"/>
  <c r="G117" i="8"/>
  <c r="G116" i="8"/>
  <c r="G114" i="8"/>
  <c r="G113" i="8"/>
  <c r="D112" i="8"/>
  <c r="G112" i="8" s="1"/>
  <c r="D111" i="8"/>
  <c r="G111" i="8" s="1"/>
  <c r="G110" i="8"/>
  <c r="D109" i="8"/>
  <c r="G109" i="8" s="1"/>
  <c r="G107" i="8"/>
  <c r="G106" i="8"/>
  <c r="G105" i="8"/>
  <c r="G104" i="8"/>
  <c r="G103" i="8"/>
  <c r="G102" i="8"/>
  <c r="D100" i="8"/>
  <c r="G100" i="8" s="1"/>
  <c r="G99" i="8"/>
  <c r="G98" i="8"/>
  <c r="G97" i="8"/>
  <c r="G95" i="8"/>
  <c r="G94" i="8"/>
  <c r="G92" i="8"/>
  <c r="D91" i="8"/>
  <c r="G91" i="8" s="1"/>
  <c r="G90" i="8"/>
  <c r="D89" i="8"/>
  <c r="G89" i="8" s="1"/>
  <c r="G88" i="8"/>
  <c r="D86" i="8"/>
  <c r="G86" i="8" s="1"/>
  <c r="G85" i="8"/>
  <c r="D84" i="8"/>
  <c r="G84" i="8" s="1"/>
  <c r="G79" i="8"/>
  <c r="G77" i="8"/>
  <c r="G76" i="8"/>
  <c r="G75" i="8"/>
  <c r="D74" i="8"/>
  <c r="G74" i="8" s="1"/>
  <c r="D73" i="8"/>
  <c r="G73" i="8" s="1"/>
  <c r="D72" i="8"/>
  <c r="G72" i="8" s="1"/>
  <c r="G70" i="8"/>
  <c r="G69" i="8"/>
  <c r="G68" i="8"/>
  <c r="D67" i="8"/>
  <c r="G67" i="8" s="1"/>
  <c r="D66" i="8"/>
  <c r="G66" i="8" s="1"/>
  <c r="G64" i="8"/>
  <c r="G63" i="8"/>
  <c r="G62" i="8"/>
  <c r="G61" i="8"/>
  <c r="G59" i="8"/>
  <c r="G57" i="8"/>
  <c r="G56" i="8"/>
  <c r="G55" i="8"/>
  <c r="D54" i="8"/>
  <c r="G54" i="8" s="1"/>
  <c r="D53" i="8"/>
  <c r="G53" i="8" s="1"/>
  <c r="G52" i="8"/>
  <c r="G51" i="8"/>
  <c r="G49" i="8"/>
  <c r="D48" i="8"/>
  <c r="G48" i="8" s="1"/>
  <c r="D47" i="8"/>
  <c r="G47" i="8" s="1"/>
  <c r="D46" i="8"/>
  <c r="G46" i="8" s="1"/>
  <c r="D45" i="8"/>
  <c r="G45" i="8" s="1"/>
  <c r="G44" i="8"/>
  <c r="G39" i="8"/>
  <c r="G38" i="8"/>
  <c r="G37" i="8"/>
  <c r="D36" i="8"/>
  <c r="G36" i="8" s="1"/>
  <c r="G35" i="8"/>
  <c r="D34" i="8"/>
  <c r="G34" i="8" s="1"/>
  <c r="G32" i="8"/>
  <c r="G31" i="8"/>
  <c r="G29" i="8"/>
  <c r="G28" i="8"/>
  <c r="G27" i="8"/>
  <c r="G26" i="8"/>
  <c r="G25" i="8"/>
  <c r="G23" i="8"/>
  <c r="G22" i="8"/>
  <c r="G20" i="8"/>
  <c r="G19" i="8"/>
  <c r="D18" i="8"/>
  <c r="G18" i="8" s="1"/>
  <c r="G17" i="8"/>
  <c r="G16" i="8"/>
  <c r="G15" i="8"/>
  <c r="G14" i="8"/>
  <c r="D13" i="8"/>
  <c r="G13" i="8" s="1"/>
  <c r="D12" i="8"/>
  <c r="G12" i="8" s="1"/>
  <c r="G10" i="8"/>
  <c r="G9" i="8"/>
  <c r="G8" i="8"/>
  <c r="D7" i="8"/>
  <c r="G7" i="8" s="1"/>
  <c r="G6" i="8"/>
  <c r="G95" i="6"/>
  <c r="G97" i="6"/>
  <c r="G98" i="6"/>
  <c r="G99" i="6"/>
  <c r="G100" i="6"/>
  <c r="G102" i="6"/>
  <c r="G103" i="6"/>
  <c r="G104" i="6"/>
  <c r="G105" i="6"/>
  <c r="G106" i="6"/>
  <c r="G107" i="6"/>
  <c r="G109" i="6"/>
  <c r="G110" i="6"/>
  <c r="G111" i="6"/>
  <c r="G112" i="6"/>
  <c r="G113" i="6"/>
  <c r="G114" i="6"/>
  <c r="G116" i="6"/>
  <c r="D100" i="6"/>
  <c r="D112" i="6"/>
  <c r="D111" i="6"/>
  <c r="D91" i="6"/>
  <c r="D86" i="6"/>
  <c r="G86" i="6" s="1"/>
  <c r="D89" i="6"/>
  <c r="G89" i="6" s="1"/>
  <c r="D84" i="6"/>
  <c r="G84" i="6" s="1"/>
  <c r="D109" i="6"/>
  <c r="G117" i="6"/>
  <c r="G94" i="6"/>
  <c r="G92" i="6"/>
  <c r="G91" i="6"/>
  <c r="G90" i="6"/>
  <c r="G88" i="6"/>
  <c r="G85" i="6"/>
  <c r="G79" i="6"/>
  <c r="G77" i="6"/>
  <c r="G76" i="6"/>
  <c r="G75" i="6"/>
  <c r="D74" i="6"/>
  <c r="G74" i="6" s="1"/>
  <c r="D73" i="6"/>
  <c r="G73" i="6" s="1"/>
  <c r="D72" i="6"/>
  <c r="G72" i="6" s="1"/>
  <c r="G70" i="6"/>
  <c r="G69" i="6"/>
  <c r="G68" i="6"/>
  <c r="D67" i="6"/>
  <c r="G67" i="6" s="1"/>
  <c r="D66" i="6"/>
  <c r="G66" i="6" s="1"/>
  <c r="G64" i="6"/>
  <c r="G63" i="6"/>
  <c r="G62" i="6"/>
  <c r="G61" i="6"/>
  <c r="G59" i="6"/>
  <c r="G57" i="6"/>
  <c r="G56" i="6"/>
  <c r="G55" i="6"/>
  <c r="D54" i="6"/>
  <c r="G54" i="6" s="1"/>
  <c r="D53" i="6"/>
  <c r="G53" i="6" s="1"/>
  <c r="G52" i="6"/>
  <c r="G51" i="6"/>
  <c r="G49" i="6"/>
  <c r="D48" i="6"/>
  <c r="G48" i="6" s="1"/>
  <c r="D47" i="6"/>
  <c r="G47" i="6" s="1"/>
  <c r="D46" i="6"/>
  <c r="G46" i="6" s="1"/>
  <c r="D45" i="6"/>
  <c r="G45" i="6" s="1"/>
  <c r="G44" i="6"/>
  <c r="G39" i="6"/>
  <c r="G38" i="6"/>
  <c r="G37" i="6"/>
  <c r="D36" i="6"/>
  <c r="G36" i="6" s="1"/>
  <c r="G35" i="6"/>
  <c r="D34" i="6"/>
  <c r="G34" i="6" s="1"/>
  <c r="G32" i="6"/>
  <c r="G31" i="6"/>
  <c r="G29" i="6"/>
  <c r="G28" i="6"/>
  <c r="G27" i="6"/>
  <c r="G26" i="6"/>
  <c r="G25" i="6"/>
  <c r="G23" i="6"/>
  <c r="G22" i="6"/>
  <c r="G20" i="6"/>
  <c r="G19" i="6"/>
  <c r="D18" i="6"/>
  <c r="G18" i="6" s="1"/>
  <c r="G17" i="6"/>
  <c r="G16" i="6"/>
  <c r="G15" i="6"/>
  <c r="G14" i="6"/>
  <c r="D13" i="6"/>
  <c r="G13" i="6" s="1"/>
  <c r="D12" i="6"/>
  <c r="G12" i="6" s="1"/>
  <c r="G10" i="6"/>
  <c r="G9" i="6"/>
  <c r="G8" i="6"/>
  <c r="D7" i="6"/>
  <c r="G7" i="6" s="1"/>
  <c r="G6" i="6"/>
  <c r="D47" i="3"/>
  <c r="G47" i="3"/>
  <c r="D48" i="3"/>
  <c r="G48" i="3"/>
  <c r="G49" i="3"/>
  <c r="G51" i="3"/>
  <c r="G52" i="3"/>
  <c r="D53" i="3"/>
  <c r="G53" i="3"/>
  <c r="D54" i="3"/>
  <c r="G54" i="3"/>
  <c r="G55" i="3"/>
  <c r="G56" i="3"/>
  <c r="G57" i="3"/>
  <c r="G59" i="3"/>
  <c r="G61" i="3"/>
  <c r="G62" i="3"/>
  <c r="G63" i="3"/>
  <c r="G64" i="3"/>
  <c r="D66" i="3"/>
  <c r="G66" i="3"/>
  <c r="D67" i="3"/>
  <c r="G67" i="3"/>
  <c r="G68" i="3"/>
  <c r="G69" i="3"/>
  <c r="G70" i="3"/>
  <c r="D72" i="3"/>
  <c r="G72" i="3"/>
  <c r="D73" i="3"/>
  <c r="G73" i="3"/>
  <c r="D74" i="3"/>
  <c r="G74" i="3"/>
  <c r="G75" i="3"/>
  <c r="G76" i="3"/>
  <c r="G77" i="3"/>
  <c r="G79" i="3"/>
  <c r="D46" i="3"/>
  <c r="D45" i="3"/>
  <c r="G46" i="3"/>
  <c r="G45" i="3"/>
  <c r="G44" i="3"/>
  <c r="D7" i="3"/>
  <c r="G7" i="3"/>
  <c r="G8" i="3"/>
  <c r="G9" i="3"/>
  <c r="G10" i="3"/>
  <c r="D12" i="3"/>
  <c r="G12" i="3"/>
  <c r="D13" i="3"/>
  <c r="G13" i="3"/>
  <c r="G14" i="3"/>
  <c r="G15" i="3"/>
  <c r="G16" i="3"/>
  <c r="G17" i="3"/>
  <c r="D18" i="3"/>
  <c r="G18" i="3"/>
  <c r="G19" i="3"/>
  <c r="G20" i="3"/>
  <c r="G22" i="3"/>
  <c r="G23" i="3"/>
  <c r="G25" i="3"/>
  <c r="G26" i="3"/>
  <c r="G27" i="3"/>
  <c r="G28" i="3"/>
  <c r="G29" i="3"/>
  <c r="G31" i="3"/>
  <c r="G32" i="3"/>
  <c r="D34" i="3"/>
  <c r="G34" i="3"/>
  <c r="G35" i="3"/>
  <c r="D36" i="3"/>
  <c r="G36" i="3"/>
  <c r="G37" i="3"/>
  <c r="G38" i="3"/>
  <c r="G39" i="3"/>
  <c r="G6" i="3"/>
</calcChain>
</file>

<file path=xl/sharedStrings.xml><?xml version="1.0" encoding="utf-8"?>
<sst xmlns="http://schemas.openxmlformats.org/spreadsheetml/2006/main" count="1636" uniqueCount="336">
  <si>
    <t>NEPAL</t>
  </si>
  <si>
    <t>2018 Development Effectiveness Review</t>
  </si>
  <si>
    <t>ADB's Contributions to Development Results (results achieved through completed ADB operations, 2010–2018)</t>
  </si>
  <si>
    <t>https://www.adb.org/documents/development-effectiveness-review-2018-report</t>
  </si>
  <si>
    <t>ENERGY</t>
  </si>
  <si>
    <t>Transport</t>
  </si>
  <si>
    <t>Water</t>
  </si>
  <si>
    <t>Finance</t>
  </si>
  <si>
    <t>Education</t>
  </si>
  <si>
    <t>Regional Cooperation and Integration</t>
  </si>
  <si>
    <t>PCR/XARR Year</t>
  </si>
  <si>
    <t>Loan/ Grant No.</t>
  </si>
  <si>
    <t>Project Name</t>
  </si>
  <si>
    <t>Project Number</t>
  </si>
  <si>
    <t>Country</t>
  </si>
  <si>
    <t>Project Type</t>
  </si>
  <si>
    <t xml:space="preserve">Sovereign (S) / Non-Sovereign (NS) </t>
  </si>
  <si>
    <t>Project Approval Date</t>
  </si>
  <si>
    <t>Actual Closing Date</t>
  </si>
  <si>
    <t>Fund Source (Regular OCR, Concessional OCR, ADF grant and Others only)</t>
  </si>
  <si>
    <t>Approved Financing Concessional OCR 
($M)</t>
  </si>
  <si>
    <t>Approved Financing ADF Grant
($M)</t>
  </si>
  <si>
    <t>Approved Financing Concessional OCR+ADF ($M)</t>
  </si>
  <si>
    <t>Approved Financing Regular OCR ($M)</t>
  </si>
  <si>
    <t>Approved Financing ADB (Concessional OCR+ADF Grant+Regular OCR) 
$M</t>
  </si>
  <si>
    <t>Approved Financing Cofinancing ($M)</t>
  </si>
  <si>
    <t>Approved Financing Government Contribution ($M)</t>
  </si>
  <si>
    <t>Approved Financing Other Financing ($M)</t>
  </si>
  <si>
    <t>Approved Financing Total Project Cost Estimates ($M)</t>
  </si>
  <si>
    <t>Actual Financing Concessional OCR 
($M)</t>
  </si>
  <si>
    <t>Actual Financing ADF Grant
($M)</t>
  </si>
  <si>
    <t>Actual Financing Concessional OCR+ADF ($M)</t>
  </si>
  <si>
    <t>Actual Financing/ Expenditure Regular OCR ($M)</t>
  </si>
  <si>
    <t>Actual Expenditure ADB (Concessional OCR+ADF Grant+Regular OCR) 
$M</t>
  </si>
  <si>
    <t>Actual Expenditure Cofinancing ($M)</t>
  </si>
  <si>
    <t>Actual Expenditure Government Contribution ($M)</t>
  </si>
  <si>
    <t>Actual Expenditure Other Financing ($M)</t>
  </si>
  <si>
    <t>Actual Expenditure Total Project Cost ($M)</t>
  </si>
  <si>
    <t>Cofinancing (Yes or No)</t>
  </si>
  <si>
    <t>Cofinancing- Organization</t>
  </si>
  <si>
    <t>Cofinancing- Country</t>
  </si>
  <si>
    <t>Contributing to ADB RF 
(Yes or No)</t>
  </si>
  <si>
    <t xml:space="preserve">Greenhouse Gas Emission Reduction (tCO2-equiv/yr) </t>
  </si>
  <si>
    <t>Energy saved (gigawatt-hour equivalent per year)</t>
  </si>
  <si>
    <t>Energy saved (terawatt-hour equivalent per year)</t>
  </si>
  <si>
    <t>New households connected to electricity (number)</t>
  </si>
  <si>
    <t>New households connected to electricity, Rural (number)</t>
  </si>
  <si>
    <t>New households connected to electricity, Urban (number)</t>
  </si>
  <si>
    <t>Installed energy generation capacity (MW equiv.)</t>
  </si>
  <si>
    <t>Installed energy generation capacity (MW equiv.) Renewable</t>
  </si>
  <si>
    <t>Transmission lines installed or upgraded (km)</t>
  </si>
  <si>
    <t>Distribution lines installed or upgraded (km)</t>
  </si>
  <si>
    <t>Use of roads built or upgraded (ave. daily vehicle-kms in the first full year of operation)</t>
  </si>
  <si>
    <t>Use of railways built or upgraded (ave. daily ton-kms in the first full year of operation)</t>
  </si>
  <si>
    <t>Roads built or upgraded (km)</t>
  </si>
  <si>
    <t>Expressways and national highways built or upgraded (km)</t>
  </si>
  <si>
    <t>Provincial, district, and rural roads built or upgraded (km)</t>
  </si>
  <si>
    <t>Roads built or upgraded, Rural (km)</t>
  </si>
  <si>
    <t>Roads built or upgraded, Urban (km)</t>
  </si>
  <si>
    <t>Railways constructed or upgraded (km)</t>
  </si>
  <si>
    <t>Urban rail- and bus-based mass transit systems built or upgraded (km)</t>
  </si>
  <si>
    <t>Passengers on urban rail- and bus-based mass transit systems built or upgraded (ave. daily number in the first full year of operation)</t>
  </si>
  <si>
    <t>Households with new or improved water supply (number)</t>
  </si>
  <si>
    <t>Households with new or improved water supply (RURAL, number)</t>
  </si>
  <si>
    <t>Households with new or improved water supply (URBAN, number)</t>
  </si>
  <si>
    <t>Households with new or improved sanitation (number)</t>
  </si>
  <si>
    <t>Wastewater treatment capacity added or improved (m3 per day)</t>
  </si>
  <si>
    <t>Water supply pipes installed or upgraded (length of network in km)</t>
  </si>
  <si>
    <t>Land improved through irrigation, drainage and/or flood management (ha)</t>
  </si>
  <si>
    <t>Households with reduced flood risk (number)</t>
  </si>
  <si>
    <t>Microfinance loan accounts opened or end borrowers (number)</t>
  </si>
  <si>
    <t>Microfinance loan accounts opened or end borrowers (FEMALE, number)</t>
  </si>
  <si>
    <t>Microfinance loan accounts opened or end borrowers (MALE, number)</t>
  </si>
  <si>
    <t>Small and medium-sized enterprise loan accounts opened or end borrowers reached (number)</t>
  </si>
  <si>
    <t>Students benefiting from new or improved educational facilities (number)</t>
  </si>
  <si>
    <t>Students benefiting from new or improved educational facilities (FEMALE, number)</t>
  </si>
  <si>
    <t>Students benefiting from new or improved educational facilities (MALE, number)</t>
  </si>
  <si>
    <t>Students educated and trained under improved quality assurance systems (number)</t>
  </si>
  <si>
    <t>Students educated and trained under improved quality assurance systems (FEMALE, number)</t>
  </si>
  <si>
    <t>Students educated and trained under improved quality assurance systems (MALE, number)</t>
  </si>
  <si>
    <t>Students educated and trained under improved quality assurance systems (TVET, number)</t>
  </si>
  <si>
    <t>Teachers trained with quality or competency standards (number)</t>
  </si>
  <si>
    <t>Teachers trained with quality or competency standards (FEMALE, number)</t>
  </si>
  <si>
    <t>Teachers trained with quality or competency standards (MALE, number)</t>
  </si>
  <si>
    <t>Teachers trained with quality or competency standards (TVET, number)</t>
  </si>
  <si>
    <t>Cross-border transmission of electricity (gigawatt-hours per year)</t>
  </si>
  <si>
    <t>Cross-border cargo volume facilitated (tons per year)</t>
  </si>
  <si>
    <t>Small Towns Water Supply and Sanitation Sector Project</t>
  </si>
  <si>
    <t>Nepal</t>
  </si>
  <si>
    <t>Project</t>
  </si>
  <si>
    <t>S</t>
  </si>
  <si>
    <t>ADF</t>
  </si>
  <si>
    <t>No</t>
  </si>
  <si>
    <t>Yes</t>
  </si>
  <si>
    <t>Corporate and Financial Governance Project</t>
  </si>
  <si>
    <t>Teacher Education Project</t>
  </si>
  <si>
    <t>Road Network Development Project</t>
  </si>
  <si>
    <t>DFID</t>
  </si>
  <si>
    <t>UK</t>
  </si>
  <si>
    <t>Community Livestock Development Project</t>
  </si>
  <si>
    <t xml:space="preserve">S </t>
  </si>
  <si>
    <t>Rural Electrification, Distribution, and Transmission Project</t>
  </si>
  <si>
    <t>29471-013</t>
  </si>
  <si>
    <t>OFID</t>
  </si>
  <si>
    <t>Multilateral</t>
  </si>
  <si>
    <t>Secondary Education Support Project</t>
  </si>
  <si>
    <t>Danida</t>
  </si>
  <si>
    <t>Denmark</t>
  </si>
  <si>
    <t>Subregional Transport Facilitation Project</t>
  </si>
  <si>
    <t>Urban and Environmental Improvement Project</t>
  </si>
  <si>
    <t>32239-013</t>
  </si>
  <si>
    <t>Community-Based Water Supply and Sanitation Sector Project</t>
  </si>
  <si>
    <t>32249-013</t>
  </si>
  <si>
    <t>Sector Project</t>
  </si>
  <si>
    <t>Rural Finance Sector Development Cluster Program (Subprogram 1)</t>
  </si>
  <si>
    <t>36169-013</t>
  </si>
  <si>
    <t>Program Cluster</t>
  </si>
  <si>
    <t>G0059</t>
  </si>
  <si>
    <t>Rural Finance Sector Development Cluster Program</t>
  </si>
  <si>
    <t>Skills for Employment Project</t>
  </si>
  <si>
    <t>36611-013</t>
  </si>
  <si>
    <t>G0093/0094</t>
  </si>
  <si>
    <t>Rural Reconstruction and Rehabilitation Sector Development Program</t>
  </si>
  <si>
    <t>Sector Program</t>
  </si>
  <si>
    <t>OFID, DFID, SDC</t>
  </si>
  <si>
    <t>MU, UK, Switzerland</t>
  </si>
  <si>
    <t>G0118/0206</t>
  </si>
  <si>
    <t>Governance Support Program (Subprogram I)</t>
  </si>
  <si>
    <t>Program cluster</t>
  </si>
  <si>
    <t>CIDA</t>
  </si>
  <si>
    <t>Canada</t>
  </si>
  <si>
    <t>G0063</t>
  </si>
  <si>
    <t>Commercial Agriculture Development Project</t>
  </si>
  <si>
    <t>34308-022</t>
  </si>
  <si>
    <t>Gender Equality and Empowerment of Women Project</t>
  </si>
  <si>
    <t>34306-013</t>
  </si>
  <si>
    <t xml:space="preserve">G0065/2277/G0105/G0160/2551 </t>
  </si>
  <si>
    <t>Education Sector Program (Subprograms I–III)</t>
  </si>
  <si>
    <t>35174-013/ 35174-023/ 35174-022/ 35174-032</t>
  </si>
  <si>
    <t xml:space="preserve">Program Grant / Loan </t>
  </si>
  <si>
    <t>2641/G0208</t>
  </si>
  <si>
    <t>Rural Finance Sector Development Cluster Program (Subprogram 2)</t>
  </si>
  <si>
    <t>36169-023</t>
  </si>
  <si>
    <t>Sector Dev Program Loan</t>
  </si>
  <si>
    <t>G0051</t>
  </si>
  <si>
    <t>Road Connectivity Sector I Project</t>
  </si>
  <si>
    <t>37266-032</t>
  </si>
  <si>
    <t>Project Grant</t>
  </si>
  <si>
    <t>0150-G</t>
  </si>
  <si>
    <t>Emergency Flood Damage Rehabilitation Project</t>
  </si>
  <si>
    <t>43001-012</t>
  </si>
  <si>
    <t>Project grant</t>
  </si>
  <si>
    <t>ADF grant</t>
  </si>
  <si>
    <t>0272/0289-G</t>
  </si>
  <si>
    <t>School Sector Program</t>
  </si>
  <si>
    <t>35174-082</t>
  </si>
  <si>
    <t>Program grant</t>
  </si>
  <si>
    <t>Government of Australia</t>
  </si>
  <si>
    <t>0305/0306/0368-G</t>
  </si>
  <si>
    <t>Strengthening Public Management Program</t>
  </si>
  <si>
    <t>36172-063</t>
  </si>
  <si>
    <t>Program</t>
  </si>
  <si>
    <t>European Union</t>
  </si>
  <si>
    <t>United Kingdom</t>
  </si>
  <si>
    <t>2685/0225-G</t>
  </si>
  <si>
    <t>Subregional Transport Enhancement Project</t>
  </si>
  <si>
    <t>44143-013</t>
  </si>
  <si>
    <t>ADF grant/COL</t>
  </si>
  <si>
    <t>-</t>
  </si>
  <si>
    <t>2587/0182/0183-G</t>
  </si>
  <si>
    <t>Energy Access and Efficiency Improvement Project</t>
  </si>
  <si>
    <t>40553-013</t>
  </si>
  <si>
    <t>COL</t>
  </si>
  <si>
    <t>Climate Change Fund and Clean Energy Fund under the Clean Energy Financing Partnership Facility</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</si>
  <si>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</si>
  <si>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 xml:space="preserve">Notes: </t>
  </si>
  <si>
    <t xml:space="preserve">(1) Results achieved are aggregate amounts of outputs and outcomes from operations reported in project completion reports and extended annual review reports circulated during the year. </t>
  </si>
  <si>
    <t xml:space="preserve">(2) Starting January 2017, ADF lending operations were combined with ADB's ordinary capital resources balance sheet. To provide general compatibility with the way ADF results have been reported in the past, </t>
  </si>
  <si>
    <t>the transitional results framework (2017–2018) tracks the performance of  operations funded by concessional OCR loans and ADF grants on Level 2 - indicators.</t>
  </si>
  <si>
    <t xml:space="preserve">Sources: ADB project and/or program completion reports and extended annual review reports issued in 2010–2018, staff estimates, and ADB Strategy, Policy and Review Department. </t>
  </si>
  <si>
    <t>2019 Development Effectiveness Review</t>
  </si>
  <si>
    <t>Strategy 2030 Operational Priority Results from Completed Operations</t>
  </si>
  <si>
    <t>https://www.adb.org/documents/development-effectiveness-review-2019-report</t>
  </si>
  <si>
    <t>Indicator no.</t>
  </si>
  <si>
    <t>Type</t>
  </si>
  <si>
    <t>Indicator Name</t>
  </si>
  <si>
    <t>Achieved Result</t>
  </si>
  <si>
    <t>A. Sovereign operation</t>
  </si>
  <si>
    <t xml:space="preserve">Second Small Towns Water Supply and Sanitation Sector Project </t>
  </si>
  <si>
    <t>RFI</t>
  </si>
  <si>
    <t>Poor and vulnerable people with improved standards of living (number)</t>
  </si>
  <si>
    <t>Skilled jobs for women generated (number) </t>
  </si>
  <si>
    <t>Women represented in decision-making structures and processes (number) </t>
  </si>
  <si>
    <t>Women and girls with increased time savings (number) </t>
  </si>
  <si>
    <t>People benefiting from strengthened environmental sustainability (number)</t>
  </si>
  <si>
    <t>People benefiting from improved services in urban areas (number)</t>
  </si>
  <si>
    <t>Entities with improved urban planning and financial sustainability (number)</t>
  </si>
  <si>
    <t>Entities with improved management functions and financial stability (number) </t>
  </si>
  <si>
    <t>Entities with improved service delivery (number) </t>
  </si>
  <si>
    <t>2.1.4</t>
  </si>
  <si>
    <t>TI</t>
  </si>
  <si>
    <t>Women and girls benefiting from new or improved infrastructure (number) </t>
  </si>
  <si>
    <t>2.3.1</t>
  </si>
  <si>
    <t>Women with strengthened leadership capacities (number)</t>
  </si>
  <si>
    <t>2.4.1</t>
  </si>
  <si>
    <t>Time-saving or gender-responsive infrastructure assets and/or services established or improved (number)</t>
  </si>
  <si>
    <t>3.3.1</t>
  </si>
  <si>
    <t xml:space="preserve">Pollution control enhancing infrastructure assets established or improved (number) </t>
  </si>
  <si>
    <t>4.1.1</t>
  </si>
  <si>
    <t>Service providers with improved performance (number)</t>
  </si>
  <si>
    <t>4.1.2</t>
  </si>
  <si>
    <t>Urban infrastructure assets established or improved (number)</t>
  </si>
  <si>
    <t>4.2.2</t>
  </si>
  <si>
    <t>Measures to improve financial sustainability supported in implementation (number) </t>
  </si>
  <si>
    <t>6.1.1</t>
  </si>
  <si>
    <t>Government officials with increased capacity to design, implement, monitor, and evaluate relevant measures (number)</t>
  </si>
  <si>
    <t>6.2.1</t>
  </si>
  <si>
    <t>Service delivery standards adopted and/or supported in implementation by government and/or private entities (number)</t>
  </si>
  <si>
    <t>Decentralized Rural Infrastructure and Livelihood Project</t>
  </si>
  <si>
    <t>Jobs generated (number)</t>
  </si>
  <si>
    <t>People benefiting from increased rural investment (number)</t>
  </si>
  <si>
    <t>1.1.1</t>
  </si>
  <si>
    <t>People enrolled in improved education and/or training (number) </t>
  </si>
  <si>
    <t>1.3.1</t>
  </si>
  <si>
    <t>Infrastructure assets established or improved (number)</t>
  </si>
  <si>
    <t>1.3.2</t>
  </si>
  <si>
    <t>New financial products and services made available to the poor and vulnerable (number) </t>
  </si>
  <si>
    <t>2.1.1</t>
  </si>
  <si>
    <t>Women enrolled in TVET and other job training (number) </t>
  </si>
  <si>
    <t>2.3.2</t>
  </si>
  <si>
    <t>Measures on gender equality supported in implementation (number)</t>
  </si>
  <si>
    <t>5.1.1</t>
  </si>
  <si>
    <t>Rural infrastructure assets established or improved (number)</t>
  </si>
  <si>
    <t>6.2.4</t>
  </si>
  <si>
    <t>Citizen engagement mechanisms adopted (number)</t>
  </si>
  <si>
    <t>B. Nonsovereign operation</t>
  </si>
  <si>
    <t>C. Technical assistance</t>
  </si>
  <si>
    <t>Strengthening Subnational Public Management</t>
  </si>
  <si>
    <t>6.2.2</t>
  </si>
  <si>
    <t>Measures supported in implementation to strengthen subnational entities' ability to better manage their public finances (number)</t>
  </si>
  <si>
    <t>2020 Development Effectiveness Review</t>
  </si>
  <si>
    <t>https://www.adb.org/documents/development-effectiveness-review-2020-report</t>
  </si>
  <si>
    <t>Air Transport Capacity Enhancement Project</t>
  </si>
  <si>
    <t>6.2.3</t>
  </si>
  <si>
    <t>Measures to strengthen SOE governance supported in implementation (number)</t>
  </si>
  <si>
    <t>7.1.1</t>
  </si>
  <si>
    <t>Transport and ICT connectivity assets established or improved (number)</t>
  </si>
  <si>
    <t>Community Irrigation Project</t>
  </si>
  <si>
    <t>2.1.3</t>
  </si>
  <si>
    <t>Women-owned or -led SME loan accounts opened or women-owned or -led SME end borrowers reached (number)</t>
  </si>
  <si>
    <t>5.3.1</t>
  </si>
  <si>
    <t>Land improved through climate-resilient irrigation infrastructure and water delivery services (hectares) </t>
  </si>
  <si>
    <t>Establishing Women and Children Service Centers</t>
  </si>
  <si>
    <t>2.2.2</t>
  </si>
  <si>
    <t>Health services for women and girls established or improved (number)</t>
  </si>
  <si>
    <t>2.2.3</t>
  </si>
  <si>
    <t>Solutions to prevent or address gender-based violence implemented (number) </t>
  </si>
  <si>
    <t>High Mountain Agribusiness and Livelihood Improvement Project</t>
  </si>
  <si>
    <t>5.1.4</t>
  </si>
  <si>
    <t>Rural economic hubs supported (number)</t>
  </si>
  <si>
    <t>5.2.3</t>
  </si>
  <si>
    <t>Agribusinesses integrating farmers in efficient value chains (number)</t>
  </si>
  <si>
    <t>Kathmandu Sustainable Urban Transport Project</t>
  </si>
  <si>
    <t>Total annual greenhouse gas emissions reduction (tCO2e/year) </t>
  </si>
  <si>
    <t>4.2.1</t>
  </si>
  <si>
    <t>Measures to improve regulatory, legal, and institutional environment for better planning supported in implementation (number)</t>
  </si>
  <si>
    <t>Skills Development Project</t>
  </si>
  <si>
    <t>People benefiting from improved health services, education services, or social protection (number)</t>
  </si>
  <si>
    <t>Women and girls completing secondary and tertiary education, and/or other training (number)</t>
  </si>
  <si>
    <t>Enhancing Portfolio Performance</t>
  </si>
  <si>
    <t>6.1.2</t>
  </si>
  <si>
    <t>Measures supported in implementation to improve capacity of public organizations to promote the private sector and finance sector (number)</t>
  </si>
  <si>
    <t>Hydroelectricity Financing Project</t>
  </si>
  <si>
    <t>Pillar/Sub-pillar</t>
  </si>
  <si>
    <t>Indicator name</t>
  </si>
  <si>
    <t>SOV</t>
  </si>
  <si>
    <t>NSO</t>
  </si>
  <si>
    <t>TA</t>
  </si>
  <si>
    <t>Total</t>
  </si>
  <si>
    <t>OP 1:  Addressing Remaining Poverty and Reducing Inequalities</t>
  </si>
  <si>
    <t>OP 2: Accelerating Progress in Gender Equality</t>
  </si>
  <si>
    <t>OP 3: Tackilng Climate Change, Building Climate and Disaster Resilience, and Enhancing Environmental Sustainability</t>
  </si>
  <si>
    <t>OP 4:  Making Cities More Livable</t>
  </si>
  <si>
    <t>OP 5: Promoting Rural Development and Food Security</t>
  </si>
  <si>
    <t>OP 6: Strengthening Governance and Institutional Capacity</t>
  </si>
  <si>
    <t>OP 7: Fostering Regional Cooperation and Integration</t>
  </si>
  <si>
    <t>2021 Development Effectiveness Review</t>
  </si>
  <si>
    <t>https://www.adb.org/documents/development-effectiveness-review-2021-report</t>
  </si>
  <si>
    <t>Capital Market and Infrastructure Capacity Support Project</t>
  </si>
  <si>
    <t>6.1.4</t>
  </si>
  <si>
    <t>Transparency and accountability measures in procurement and financial management supported in implementation (number) </t>
  </si>
  <si>
    <t>Information and Communication Technology Development Project</t>
  </si>
  <si>
    <t>Integrated Urban Development Project</t>
  </si>
  <si>
    <t>Zones with improved urban environment, climate resilience, and disaster risk management (number) </t>
  </si>
  <si>
    <t>Raising Incomes of Small and Medium Farmers Project</t>
  </si>
  <si>
    <t>Farmers with improved market access (number)</t>
  </si>
  <si>
    <t>Land with higher productivity (hectares)</t>
  </si>
  <si>
    <t>3.3.2</t>
  </si>
  <si>
    <t>Solutions to enhance pollution control and resource efficiency implemented (number) </t>
  </si>
  <si>
    <t>5.2.1</t>
  </si>
  <si>
    <t>Wholesale markets established or improved (number)</t>
  </si>
  <si>
    <t>5.3.2</t>
  </si>
  <si>
    <t>Farmers using quality farm inputs and sustainable mechanization (number)</t>
  </si>
  <si>
    <t>South Asia Subregional Economic Cooperation Customs Reform and Modernization for Trade Facilitation Program</t>
  </si>
  <si>
    <t>7.2.1</t>
  </si>
  <si>
    <t>Measures to improve execution of provisions in existing or new trade or investment agreements supported in implementation (number)</t>
  </si>
  <si>
    <t>7.2.2</t>
  </si>
  <si>
    <t xml:space="preserve">Measures to develop existing and/or new cross-border economic corridors supported in implementation (number)  </t>
  </si>
  <si>
    <t>2022 Development Effectiveness Review</t>
  </si>
  <si>
    <t>https://www.adb.org/documents/development-effectiveness-review-2022-report</t>
  </si>
  <si>
    <t>Building Climate Resilience of Watersheds in Mountain Eco-Regions Project</t>
  </si>
  <si>
    <t>3.3.3</t>
  </si>
  <si>
    <t>3.3.4</t>
  </si>
  <si>
    <t>COVID-19 Active Response and Expenditure Support Program in Nepal</t>
  </si>
  <si>
    <t>1.1.2</t>
  </si>
  <si>
    <t>1.1.3</t>
  </si>
  <si>
    <t>6.1.3</t>
  </si>
  <si>
    <t>Disaster Risk Reduction and Livelihood Restoration for Earthquake-Affected Communities</t>
  </si>
  <si>
    <t>3.2.2</t>
  </si>
  <si>
    <t>3.2.5</t>
  </si>
  <si>
    <t>Earthquake Emergency Assistance Project</t>
  </si>
  <si>
    <t>2.5.2</t>
  </si>
  <si>
    <t>Secondary Towns Integrated Urban Environmental Improvement Project</t>
  </si>
  <si>
    <t>Third Small Towns Water Supply and Sanitation Sector Project</t>
  </si>
  <si>
    <t>3.1.1</t>
  </si>
  <si>
    <t>Terrestrial, coastal, and marine areas conserved, restored, and/or enhanced (hectares)</t>
  </si>
  <si>
    <t>Solutions to conserve, restore, and/or enhance terrestrial, coastal, and marine areas implemented (number) </t>
  </si>
  <si>
    <t>Health services established or improved (number) </t>
  </si>
  <si>
    <t>Social protection schemes established or improved (number)</t>
  </si>
  <si>
    <t>Measures supported in implementation that promote resilience and responsiveness to economic shocks in a timely manner (number) </t>
  </si>
  <si>
    <t>Women and girls with increased resilience to climate change, disasters, and other external shocks (number) </t>
  </si>
  <si>
    <t>People with strengthened climate and disaster resilience (number)</t>
  </si>
  <si>
    <t>Gender-inclusive climate and disaster resilience capacity development initiatives implemented (number) </t>
  </si>
  <si>
    <t>New and existing infrastructure assets made climate and disaster resilient (number)</t>
  </si>
  <si>
    <t>Climate- and disaster-resilient infrastructure assets and/or services for women and girls established or improved (number)</t>
  </si>
  <si>
    <t>Additional climate finance mobilized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</si>
</sst>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3409]dd\-mmm\-yy;@"/>
    <numFmt numFmtId="166" formatCode="0.0"/>
    <numFmt numFmtId="167" formatCode="[$-409]d\-mmm\-yy;@"/>
    <numFmt numFmtId="168" formatCode="#,##0.0"/>
    <numFmt numFmtId="169" formatCode="[$-409]dd\-mmm\-yy;@"/>
  </numFmts>
  <fonts count="26">
    <font>
      <sz val="11"/>
      <name val="Arial"/>
      <family val="2"/>
    </font>
    <font>
      <sz val="12"/>
      <color theme="1"/>
      <name val="Calibri"/>
      <family val="2"/>
      <scheme val="minor"/>
    </font>
    <font>
      <sz val="12"/>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12"/>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
      <u/>
      <sz val="11"/>
      <color theme="10"/>
      <name val="Calibri"/>
      <family val="2"/>
      <scheme val="minor"/>
    </font>
    <font>
      <b/>
      <sz val="10"/>
      <color rgb="FF0070C0"/>
      <name val="Calibri"/>
      <family val="2"/>
      <scheme val="minor"/>
    </font>
  </fonts>
  <fills count="15">
    <fill>
      <patternFill patternType="none"/>
    </fill>
    <fill>
      <patternFill patternType="gray125"/>
    </fill>
    <fill>
      <patternFill patternType="solid">
        <fgColor theme="5" tint="0.59999389629810485"/>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43" fontId="3" fillId="0" borderId="0" applyFont="0" applyFill="0" applyBorder="0" applyAlignment="0" applyProtection="0"/>
    <xf numFmtId="0" fontId="7" fillId="0" borderId="0" applyNumberFormat="0" applyFill="0" applyBorder="0" applyAlignment="0" applyProtection="0"/>
    <xf numFmtId="0" fontId="11" fillId="0" borderId="0" applyNumberFormat="0" applyFill="0" applyBorder="0" applyAlignment="0" applyProtection="0"/>
    <xf numFmtId="0" fontId="2" fillId="0" borderId="0"/>
    <xf numFmtId="43" fontId="2" fillId="0" borderId="0" applyFont="0" applyFill="0" applyBorder="0" applyAlignment="0" applyProtection="0"/>
  </cellStyleXfs>
  <cellXfs count="158">
    <xf numFmtId="0" fontId="0" fillId="0" borderId="0" xfId="0"/>
    <xf numFmtId="0" fontId="4" fillId="0" borderId="0" xfId="0" applyFont="1"/>
    <xf numFmtId="0" fontId="4" fillId="0" borderId="0" xfId="0" applyFont="1" applyAlignment="1">
      <alignment horizontal="right"/>
    </xf>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wrapText="1"/>
    </xf>
    <xf numFmtId="164" fontId="5" fillId="2" borderId="0" xfId="1" applyNumberFormat="1" applyFont="1" applyFill="1"/>
    <xf numFmtId="0" fontId="5" fillId="2" borderId="0" xfId="1" applyNumberFormat="1" applyFont="1" applyFill="1"/>
    <xf numFmtId="164" fontId="5" fillId="2" borderId="0" xfId="1" applyNumberFormat="1" applyFont="1" applyFill="1" applyAlignment="1">
      <alignment horizontal="left"/>
    </xf>
    <xf numFmtId="164" fontId="5" fillId="2" borderId="0" xfId="1" applyNumberFormat="1" applyFont="1" applyFill="1" applyAlignment="1">
      <alignment horizontal="center"/>
    </xf>
    <xf numFmtId="164" fontId="5" fillId="2" borderId="0" xfId="1" applyNumberFormat="1" applyFont="1" applyFill="1" applyAlignment="1">
      <alignment horizontal="right"/>
    </xf>
    <xf numFmtId="3" fontId="4" fillId="0" borderId="1" xfId="0" applyNumberFormat="1" applyFont="1" applyBorder="1"/>
    <xf numFmtId="37" fontId="4" fillId="0" borderId="1" xfId="1" applyNumberFormat="1" applyFont="1" applyBorder="1"/>
    <xf numFmtId="37" fontId="4" fillId="0" borderId="1" xfId="1" applyNumberFormat="1" applyFont="1" applyFill="1" applyBorder="1" applyAlignment="1">
      <alignment horizontal="right"/>
    </xf>
    <xf numFmtId="0" fontId="4" fillId="0" borderId="1" xfId="0" applyFont="1" applyBorder="1" applyAlignment="1">
      <alignment horizontal="center"/>
    </xf>
    <xf numFmtId="1" fontId="6" fillId="0" borderId="1" xfId="1" applyNumberFormat="1" applyFont="1" applyBorder="1" applyAlignment="1">
      <alignment horizontal="left"/>
    </xf>
    <xf numFmtId="1" fontId="6" fillId="0" borderId="1" xfId="1" applyNumberFormat="1" applyFont="1" applyBorder="1" applyAlignment="1">
      <alignment horizontal="center"/>
    </xf>
    <xf numFmtId="1" fontId="6" fillId="0" borderId="1" xfId="1" applyNumberFormat="1" applyFont="1" applyBorder="1"/>
    <xf numFmtId="1" fontId="6" fillId="0" borderId="1" xfId="0" applyNumberFormat="1" applyFont="1" applyBorder="1"/>
    <xf numFmtId="0" fontId="6" fillId="0" borderId="1" xfId="0" applyFont="1" applyBorder="1" applyAlignment="1">
      <alignment horizontal="right" vertical="top"/>
    </xf>
    <xf numFmtId="0" fontId="6" fillId="0" borderId="1" xfId="0" applyFont="1" applyBorder="1" applyAlignment="1">
      <alignment horizontal="center" vertical="top"/>
    </xf>
    <xf numFmtId="165" fontId="6" fillId="0" borderId="1" xfId="0" applyNumberFormat="1" applyFont="1" applyBorder="1" applyAlignment="1">
      <alignment horizontal="center" vertical="center"/>
    </xf>
    <xf numFmtId="0" fontId="6" fillId="0" borderId="1" xfId="0" applyFont="1" applyBorder="1" applyAlignment="1">
      <alignment horizontal="center"/>
    </xf>
    <xf numFmtId="0" fontId="4" fillId="0" borderId="1" xfId="0" applyFont="1" applyBorder="1" applyAlignment="1">
      <alignment horizontal="left"/>
    </xf>
    <xf numFmtId="166" fontId="4" fillId="0" borderId="1" xfId="1" applyNumberFormat="1" applyFont="1" applyFill="1" applyBorder="1" applyAlignment="1">
      <alignment horizontal="right"/>
    </xf>
    <xf numFmtId="166" fontId="4" fillId="0" borderId="1" xfId="0" applyNumberFormat="1" applyFont="1" applyBorder="1" applyAlignment="1">
      <alignment horizontal="right"/>
    </xf>
    <xf numFmtId="166" fontId="4" fillId="0" borderId="1" xfId="0" applyNumberFormat="1" applyFont="1" applyBorder="1"/>
    <xf numFmtId="1" fontId="6" fillId="0" borderId="1" xfId="0" applyNumberFormat="1" applyFont="1" applyBorder="1" applyAlignment="1">
      <alignment horizontal="right"/>
    </xf>
    <xf numFmtId="167" fontId="8" fillId="0" borderId="1" xfId="2" applyNumberFormat="1" applyFont="1" applyBorder="1" applyAlignment="1">
      <alignment horizontal="center" vertical="top"/>
    </xf>
    <xf numFmtId="167" fontId="4" fillId="0" borderId="1" xfId="0" applyNumberFormat="1" applyFont="1" applyBorder="1" applyAlignment="1">
      <alignment horizontal="center"/>
    </xf>
    <xf numFmtId="167" fontId="8" fillId="0" borderId="1" xfId="2" applyNumberFormat="1" applyFont="1" applyFill="1" applyBorder="1" applyAlignment="1">
      <alignment horizontal="center" vertical="top"/>
    </xf>
    <xf numFmtId="3" fontId="4" fillId="0" borderId="1" xfId="1" applyNumberFormat="1" applyFont="1" applyFill="1" applyBorder="1" applyAlignment="1">
      <alignment horizontal="right"/>
    </xf>
    <xf numFmtId="168" fontId="4" fillId="0" borderId="1" xfId="1" applyNumberFormat="1" applyFont="1" applyFill="1" applyBorder="1" applyAlignment="1">
      <alignment horizontal="center"/>
    </xf>
    <xf numFmtId="1" fontId="6" fillId="0" borderId="1" xfId="1" applyNumberFormat="1" applyFont="1" applyFill="1" applyBorder="1" applyAlignment="1">
      <alignment horizontal="left" vertical="top"/>
    </xf>
    <xf numFmtId="1" fontId="6" fillId="0" borderId="1" xfId="1" applyNumberFormat="1" applyFont="1" applyFill="1" applyBorder="1" applyAlignment="1">
      <alignment horizontal="center" vertical="top"/>
    </xf>
    <xf numFmtId="1" fontId="6" fillId="0" borderId="1" xfId="1" applyNumberFormat="1" applyFont="1" applyFill="1" applyBorder="1" applyAlignment="1">
      <alignment vertical="top"/>
    </xf>
    <xf numFmtId="1" fontId="6" fillId="0" borderId="1" xfId="1" applyNumberFormat="1" applyFont="1" applyFill="1" applyBorder="1" applyAlignment="1">
      <alignment horizontal="right"/>
    </xf>
    <xf numFmtId="0" fontId="6" fillId="0" borderId="1" xfId="0" applyFont="1" applyBorder="1" applyAlignment="1">
      <alignment horizontal="right"/>
    </xf>
    <xf numFmtId="15" fontId="6" fillId="0" borderId="1" xfId="0" quotePrefix="1" applyNumberFormat="1" applyFont="1" applyBorder="1" applyAlignment="1">
      <alignment horizontal="center"/>
    </xf>
    <xf numFmtId="15" fontId="6" fillId="0" borderId="1" xfId="0" applyNumberFormat="1" applyFont="1" applyBorder="1" applyAlignment="1">
      <alignment horizontal="center"/>
    </xf>
    <xf numFmtId="3" fontId="6" fillId="0" borderId="1" xfId="1" applyNumberFormat="1" applyFont="1" applyBorder="1"/>
    <xf numFmtId="164" fontId="6" fillId="0" borderId="1" xfId="1" applyNumberFormat="1" applyFont="1" applyFill="1" applyBorder="1" applyAlignment="1">
      <alignment horizontal="left" vertical="top"/>
    </xf>
    <xf numFmtId="164" fontId="6" fillId="0" borderId="1" xfId="1" applyNumberFormat="1" applyFont="1" applyFill="1" applyBorder="1" applyAlignment="1">
      <alignment horizontal="center" vertical="top"/>
    </xf>
    <xf numFmtId="164" fontId="6" fillId="0" borderId="1" xfId="1" applyNumberFormat="1" applyFont="1" applyFill="1" applyBorder="1" applyAlignment="1">
      <alignment vertical="top"/>
    </xf>
    <xf numFmtId="167" fontId="6" fillId="0" borderId="1" xfId="1" applyNumberFormat="1" applyFont="1" applyFill="1" applyBorder="1" applyAlignment="1">
      <alignment horizontal="center"/>
    </xf>
    <xf numFmtId="1" fontId="6" fillId="0" borderId="1" xfId="1" applyNumberFormat="1" applyFont="1" applyFill="1" applyBorder="1" applyAlignment="1">
      <alignment horizontal="left"/>
    </xf>
    <xf numFmtId="1" fontId="6" fillId="0" borderId="1" xfId="1" applyNumberFormat="1" applyFont="1" applyFill="1" applyBorder="1" applyAlignment="1">
      <alignment horizontal="center"/>
    </xf>
    <xf numFmtId="169" fontId="6" fillId="0" borderId="1" xfId="0" applyNumberFormat="1" applyFont="1" applyBorder="1" applyAlignment="1">
      <alignment horizontal="center"/>
    </xf>
    <xf numFmtId="0" fontId="4" fillId="0" borderId="1" xfId="0" applyFont="1" applyBorder="1" applyAlignment="1">
      <alignment horizontal="right"/>
    </xf>
    <xf numFmtId="0" fontId="5" fillId="3"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5" fillId="11" borderId="1" xfId="0" applyFont="1" applyFill="1" applyBorder="1" applyAlignment="1">
      <alignment horizontal="center" vertical="center" wrapText="1"/>
    </xf>
    <xf numFmtId="0" fontId="5" fillId="12" borderId="1" xfId="0" applyFont="1" applyFill="1" applyBorder="1" applyAlignment="1">
      <alignment horizontal="center" vertical="center" wrapText="1"/>
    </xf>
    <xf numFmtId="0" fontId="5" fillId="12" borderId="1" xfId="0" applyFont="1" applyFill="1" applyBorder="1" applyAlignment="1">
      <alignment horizontal="left" vertical="center" wrapText="1"/>
    </xf>
    <xf numFmtId="0" fontId="9" fillId="0" borderId="0" xfId="0" applyFont="1" applyAlignment="1">
      <alignment horizontal="center"/>
    </xf>
    <xf numFmtId="0" fontId="5" fillId="0" borderId="0" xfId="0" applyFont="1" applyAlignment="1">
      <alignment horizontal="left"/>
    </xf>
    <xf numFmtId="0" fontId="5" fillId="0" borderId="0" xfId="0" applyFont="1" applyAlignment="1">
      <alignment horizontal="center"/>
    </xf>
    <xf numFmtId="0" fontId="5" fillId="0" borderId="0" xfId="0" applyFont="1"/>
    <xf numFmtId="0" fontId="5" fillId="0" borderId="0" xfId="0" applyFont="1" applyAlignment="1">
      <alignment horizontal="right"/>
    </xf>
    <xf numFmtId="0" fontId="5" fillId="0" borderId="0" xfId="0" applyFont="1" applyAlignment="1">
      <alignment wrapText="1"/>
    </xf>
    <xf numFmtId="0" fontId="7" fillId="0" borderId="0" xfId="0" applyFont="1"/>
    <xf numFmtId="0" fontId="7" fillId="0" borderId="0" xfId="0" applyFont="1" applyAlignment="1">
      <alignment horizontal="right"/>
    </xf>
    <xf numFmtId="0" fontId="7" fillId="0" borderId="0" xfId="0" applyFont="1" applyAlignment="1">
      <alignment horizontal="left"/>
    </xf>
    <xf numFmtId="0" fontId="7" fillId="0" borderId="0" xfId="0" applyFont="1" applyAlignment="1">
      <alignment horizontal="center"/>
    </xf>
    <xf numFmtId="0" fontId="10" fillId="0" borderId="0" xfId="0" applyFont="1"/>
    <xf numFmtId="0" fontId="7" fillId="0" borderId="0" xfId="0" applyFont="1" applyAlignment="1">
      <alignment wrapText="1"/>
    </xf>
    <xf numFmtId="0" fontId="11" fillId="0" borderId="0" xfId="3" applyFill="1"/>
    <xf numFmtId="0" fontId="12" fillId="0" borderId="0" xfId="0" applyFont="1"/>
    <xf numFmtId="0" fontId="13" fillId="0" borderId="0" xfId="0" quotePrefix="1" applyFont="1"/>
    <xf numFmtId="0" fontId="14" fillId="0" borderId="0" xfId="0" applyFont="1"/>
    <xf numFmtId="0" fontId="16" fillId="0" borderId="0" xfId="4" applyFont="1"/>
    <xf numFmtId="0" fontId="16" fillId="0" borderId="0" xfId="4" applyFont="1" applyAlignment="1">
      <alignment wrapText="1"/>
    </xf>
    <xf numFmtId="164" fontId="16" fillId="0" borderId="0" xfId="5" applyNumberFormat="1" applyFont="1"/>
    <xf numFmtId="0" fontId="2" fillId="0" borderId="0" xfId="4"/>
    <xf numFmtId="0" fontId="17" fillId="0" borderId="0" xfId="4" applyFont="1" applyAlignment="1">
      <alignment vertical="center"/>
    </xf>
    <xf numFmtId="0" fontId="17" fillId="0" borderId="0" xfId="4" applyFont="1"/>
    <xf numFmtId="0" fontId="15" fillId="0" borderId="0" xfId="4" applyFont="1"/>
    <xf numFmtId="0" fontId="19" fillId="0" borderId="0" xfId="4" applyFont="1"/>
    <xf numFmtId="164" fontId="0" fillId="0" borderId="0" xfId="5" applyNumberFormat="1" applyFont="1"/>
    <xf numFmtId="0" fontId="20" fillId="0" borderId="0" xfId="0" applyFont="1"/>
    <xf numFmtId="0" fontId="21" fillId="0" borderId="0" xfId="3" applyFont="1" applyFill="1"/>
    <xf numFmtId="0" fontId="16" fillId="12" borderId="0" xfId="4" applyFont="1" applyFill="1" applyAlignment="1">
      <alignment horizontal="center" vertical="top"/>
    </xf>
    <xf numFmtId="0" fontId="16" fillId="12" borderId="0" xfId="4" applyFont="1" applyFill="1" applyAlignment="1">
      <alignment horizontal="center" vertical="top" wrapText="1"/>
    </xf>
    <xf numFmtId="164" fontId="16" fillId="12" borderId="0" xfId="5" applyNumberFormat="1" applyFont="1" applyFill="1" applyBorder="1" applyAlignment="1">
      <alignment horizontal="center" vertical="top"/>
    </xf>
    <xf numFmtId="0" fontId="17" fillId="0" borderId="0" xfId="4" applyFont="1" applyAlignment="1">
      <alignment horizontal="left" vertical="top"/>
    </xf>
    <xf numFmtId="0" fontId="17" fillId="0" borderId="0" xfId="4" quotePrefix="1" applyFont="1" applyAlignment="1">
      <alignment horizontal="right" vertical="top" wrapText="1"/>
    </xf>
    <xf numFmtId="164" fontId="17" fillId="0" borderId="0" xfId="5" quotePrefix="1" applyNumberFormat="1" applyFont="1" applyBorder="1" applyAlignment="1">
      <alignment horizontal="right" vertical="top"/>
    </xf>
    <xf numFmtId="0" fontId="18" fillId="0" borderId="0" xfId="4" applyFont="1" applyAlignment="1">
      <alignment horizontal="left" vertical="top"/>
    </xf>
    <xf numFmtId="0" fontId="18" fillId="0" borderId="0" xfId="4" quotePrefix="1" applyFont="1" applyAlignment="1">
      <alignment vertical="top" wrapText="1"/>
    </xf>
    <xf numFmtId="164" fontId="18" fillId="0" borderId="0" xfId="5" quotePrefix="1" applyNumberFormat="1" applyFont="1" applyBorder="1" applyAlignment="1">
      <alignment vertical="top"/>
    </xf>
    <xf numFmtId="0" fontId="16" fillId="0" borderId="0" xfId="4" applyFont="1" applyAlignment="1">
      <alignment horizontal="left" vertical="top"/>
    </xf>
    <xf numFmtId="0" fontId="16" fillId="0" borderId="0" xfId="4" quotePrefix="1" applyFont="1" applyAlignment="1">
      <alignment vertical="top" wrapText="1"/>
    </xf>
    <xf numFmtId="164" fontId="16" fillId="0" borderId="0" xfId="5" quotePrefix="1" applyNumberFormat="1" applyFont="1" applyBorder="1" applyAlignment="1">
      <alignment vertical="top"/>
    </xf>
    <xf numFmtId="0" fontId="16" fillId="0" borderId="0" xfId="4" applyFont="1" applyAlignment="1">
      <alignment vertical="top" wrapText="1"/>
    </xf>
    <xf numFmtId="164" fontId="16" fillId="0" borderId="0" xfId="5" applyNumberFormat="1" applyFont="1" applyBorder="1" applyAlignment="1">
      <alignment vertical="top"/>
    </xf>
    <xf numFmtId="164" fontId="16" fillId="0" borderId="0" xfId="5" quotePrefix="1" applyNumberFormat="1" applyFont="1" applyBorder="1" applyAlignment="1">
      <alignment horizontal="right" vertical="top"/>
    </xf>
    <xf numFmtId="0" fontId="17" fillId="13" borderId="0" xfId="4" applyFont="1" applyFill="1" applyAlignment="1">
      <alignment horizontal="left" vertical="top"/>
    </xf>
    <xf numFmtId="0" fontId="17" fillId="13" borderId="0" xfId="4" quotePrefix="1" applyFont="1" applyFill="1" applyAlignment="1">
      <alignment horizontal="right" vertical="top" wrapText="1"/>
    </xf>
    <xf numFmtId="164" fontId="17" fillId="13" borderId="0" xfId="5" quotePrefix="1" applyNumberFormat="1" applyFont="1" applyFill="1" applyBorder="1" applyAlignment="1">
      <alignment horizontal="right" vertical="top"/>
    </xf>
    <xf numFmtId="0" fontId="17" fillId="0" borderId="0" xfId="4" applyFont="1" applyAlignment="1">
      <alignment vertical="top" wrapText="1"/>
    </xf>
    <xf numFmtId="164" fontId="17" fillId="0" borderId="0" xfId="5" applyNumberFormat="1" applyFont="1" applyBorder="1" applyAlignment="1">
      <alignment vertical="top"/>
    </xf>
    <xf numFmtId="0" fontId="18" fillId="0" borderId="0" xfId="4" quotePrefix="1" applyFont="1" applyAlignment="1">
      <alignment horizontal="left" vertical="top"/>
    </xf>
    <xf numFmtId="0" fontId="16" fillId="0" borderId="0" xfId="4" quotePrefix="1" applyFont="1" applyAlignment="1">
      <alignment horizontal="left" vertical="top"/>
    </xf>
    <xf numFmtId="0" fontId="22" fillId="12" borderId="2" xfId="4" applyFont="1" applyFill="1" applyBorder="1" applyAlignment="1">
      <alignment horizontal="center" vertical="top"/>
    </xf>
    <xf numFmtId="0" fontId="22" fillId="12" borderId="3" xfId="4" applyFont="1" applyFill="1" applyBorder="1" applyAlignment="1">
      <alignment horizontal="center" vertical="top"/>
    </xf>
    <xf numFmtId="164" fontId="22" fillId="12" borderId="3" xfId="1" applyNumberFormat="1" applyFont="1" applyFill="1" applyBorder="1" applyAlignment="1">
      <alignment horizontal="center" vertical="top"/>
    </xf>
    <xf numFmtId="164" fontId="22" fillId="12" borderId="4" xfId="1" applyNumberFormat="1" applyFont="1" applyFill="1" applyBorder="1" applyAlignment="1">
      <alignment horizontal="center" vertical="top"/>
    </xf>
    <xf numFmtId="0" fontId="23" fillId="0" borderId="5" xfId="4" quotePrefix="1" applyFont="1" applyBorder="1" applyAlignment="1">
      <alignment horizontal="left" vertical="top"/>
    </xf>
    <xf numFmtId="164" fontId="23" fillId="0" borderId="0" xfId="1" quotePrefix="1" applyNumberFormat="1" applyFont="1" applyBorder="1" applyAlignment="1">
      <alignment horizontal="right" vertical="top"/>
    </xf>
    <xf numFmtId="164" fontId="16" fillId="14" borderId="6" xfId="1" applyNumberFormat="1" applyFont="1" applyFill="1" applyBorder="1" applyAlignment="1">
      <alignment horizontal="right" vertical="top" wrapText="1"/>
    </xf>
    <xf numFmtId="164" fontId="16" fillId="0" borderId="0" xfId="1" quotePrefix="1" applyNumberFormat="1" applyFont="1" applyBorder="1" applyAlignment="1">
      <alignment horizontal="right" vertical="top"/>
    </xf>
    <xf numFmtId="164" fontId="18" fillId="0" borderId="0" xfId="1" quotePrefix="1" applyNumberFormat="1" applyFont="1" applyBorder="1" applyAlignment="1">
      <alignment horizontal="right" vertical="top"/>
    </xf>
    <xf numFmtId="164" fontId="16" fillId="0" borderId="0" xfId="1" applyNumberFormat="1" applyFont="1" applyBorder="1" applyAlignment="1">
      <alignment vertical="top"/>
    </xf>
    <xf numFmtId="164" fontId="16" fillId="0" borderId="8" xfId="5" applyNumberFormat="1" applyFont="1" applyBorder="1" applyAlignment="1">
      <alignment vertical="top"/>
    </xf>
    <xf numFmtId="164" fontId="16" fillId="0" borderId="8" xfId="1" quotePrefix="1" applyNumberFormat="1" applyFont="1" applyBorder="1" applyAlignment="1">
      <alignment horizontal="right" vertical="top"/>
    </xf>
    <xf numFmtId="164" fontId="16" fillId="14" borderId="9" xfId="1" applyNumberFormat="1" applyFont="1" applyFill="1" applyBorder="1" applyAlignment="1">
      <alignment horizontal="right" vertical="top" wrapText="1"/>
    </xf>
    <xf numFmtId="0" fontId="23" fillId="0" borderId="0" xfId="4" applyFont="1" applyAlignment="1">
      <alignment horizontal="left" vertical="top"/>
    </xf>
    <xf numFmtId="0" fontId="23" fillId="0" borderId="0" xfId="4" applyFont="1" applyAlignment="1">
      <alignment vertical="top" wrapText="1"/>
    </xf>
    <xf numFmtId="164" fontId="0" fillId="0" borderId="0" xfId="5" applyNumberFormat="1" applyFont="1" applyBorder="1"/>
    <xf numFmtId="0" fontId="16" fillId="0" borderId="5" xfId="4" applyFont="1" applyBorder="1" applyAlignment="1">
      <alignment horizontal="left" vertical="top"/>
    </xf>
    <xf numFmtId="0" fontId="16" fillId="0" borderId="7" xfId="4" applyFont="1" applyBorder="1" applyAlignment="1">
      <alignment horizontal="left" vertical="top"/>
    </xf>
    <xf numFmtId="0" fontId="16" fillId="0" borderId="8" xfId="4" applyFont="1" applyBorder="1" applyAlignment="1">
      <alignment horizontal="left" vertical="top"/>
    </xf>
    <xf numFmtId="0" fontId="16" fillId="0" borderId="8" xfId="4" applyFont="1" applyBorder="1" applyAlignment="1">
      <alignment vertical="top" wrapText="1"/>
    </xf>
    <xf numFmtId="164" fontId="16" fillId="0" borderId="8" xfId="5" applyNumberFormat="1" applyFont="1" applyBorder="1" applyAlignment="1">
      <alignment horizontal="right" vertical="top"/>
    </xf>
    <xf numFmtId="0" fontId="24" fillId="0" borderId="0" xfId="3" applyFont="1" applyFill="1"/>
    <xf numFmtId="0" fontId="25" fillId="0" borderId="0" xfId="4" applyFont="1" applyAlignment="1">
      <alignment horizontal="left" vertical="center"/>
    </xf>
    <xf numFmtId="37" fontId="16" fillId="0" borderId="0" xfId="5" applyNumberFormat="1" applyFont="1"/>
    <xf numFmtId="37" fontId="16" fillId="12" borderId="0" xfId="5" applyNumberFormat="1" applyFont="1" applyFill="1" applyBorder="1" applyAlignment="1">
      <alignment horizontal="center" vertical="top"/>
    </xf>
    <xf numFmtId="37" fontId="17" fillId="0" borderId="0" xfId="5" quotePrefix="1" applyNumberFormat="1" applyFont="1" applyBorder="1" applyAlignment="1">
      <alignment horizontal="right" vertical="top"/>
    </xf>
    <xf numFmtId="37" fontId="18" fillId="0" borderId="0" xfId="5" quotePrefix="1" applyNumberFormat="1" applyFont="1" applyBorder="1" applyAlignment="1">
      <alignment vertical="top"/>
    </xf>
    <xf numFmtId="37" fontId="16" fillId="0" borderId="0" xfId="5" quotePrefix="1" applyNumberFormat="1" applyFont="1" applyBorder="1" applyAlignment="1">
      <alignment vertical="top"/>
    </xf>
    <xf numFmtId="37" fontId="16" fillId="0" borderId="0" xfId="1" quotePrefix="1" applyNumberFormat="1" applyFont="1" applyBorder="1" applyAlignment="1">
      <alignment vertical="top"/>
    </xf>
    <xf numFmtId="37" fontId="16" fillId="0" borderId="0" xfId="5" applyNumberFormat="1" applyFont="1" applyBorder="1" applyAlignment="1">
      <alignment vertical="top"/>
    </xf>
    <xf numFmtId="37" fontId="17" fillId="13" borderId="0" xfId="5" quotePrefix="1" applyNumberFormat="1" applyFont="1" applyFill="1" applyBorder="1" applyAlignment="1">
      <alignment horizontal="right" vertical="top"/>
    </xf>
    <xf numFmtId="37" fontId="17" fillId="0" borderId="0" xfId="5" applyNumberFormat="1" applyFont="1" applyBorder="1" applyAlignment="1">
      <alignment vertical="top"/>
    </xf>
    <xf numFmtId="37" fontId="0" fillId="0" borderId="0" xfId="5" applyNumberFormat="1" applyFont="1"/>
    <xf numFmtId="37" fontId="16" fillId="0" borderId="0" xfId="1" applyNumberFormat="1" applyFont="1" applyBorder="1" applyAlignment="1">
      <alignment vertical="top"/>
    </xf>
    <xf numFmtId="0" fontId="18" fillId="0" borderId="0" xfId="4" applyFont="1" applyAlignment="1">
      <alignment vertical="top" wrapText="1"/>
    </xf>
    <xf numFmtId="37" fontId="18" fillId="0" borderId="0" xfId="5" applyNumberFormat="1" applyFont="1" applyBorder="1" applyAlignment="1">
      <alignment vertical="top"/>
    </xf>
    <xf numFmtId="37" fontId="18" fillId="0" borderId="0" xfId="1" applyNumberFormat="1" applyFont="1" applyBorder="1" applyAlignment="1">
      <alignment vertical="top"/>
    </xf>
    <xf numFmtId="0" fontId="23" fillId="0" borderId="5" xfId="4" applyFont="1" applyBorder="1" applyAlignment="1">
      <alignment horizontal="left" vertical="top"/>
    </xf>
    <xf numFmtId="37" fontId="16" fillId="0" borderId="0" xfId="5" quotePrefix="1" applyNumberFormat="1" applyFont="1" applyFill="1" applyBorder="1" applyAlignment="1">
      <alignment vertical="top"/>
    </xf>
    <xf numFmtId="37" fontId="16" fillId="0" borderId="0" xfId="1" quotePrefix="1" applyNumberFormat="1" applyFont="1" applyFill="1" applyBorder="1" applyAlignment="1">
      <alignment vertical="top"/>
    </xf>
    <xf numFmtId="37" fontId="18" fillId="0" borderId="0" xfId="1" quotePrefix="1" applyNumberFormat="1" applyFont="1" applyFill="1" applyBorder="1" applyAlignment="1">
      <alignment vertical="top"/>
    </xf>
    <xf numFmtId="0" fontId="5" fillId="3" borderId="1" xfId="0" applyFont="1" applyFill="1" applyBorder="1" applyAlignment="1">
      <alignment horizontal="center"/>
    </xf>
    <xf numFmtId="0" fontId="5" fillId="8" borderId="1" xfId="0" applyFont="1" applyFill="1" applyBorder="1" applyAlignment="1">
      <alignment horizontal="center"/>
    </xf>
    <xf numFmtId="0" fontId="5" fillId="7" borderId="1" xfId="0" applyFont="1" applyFill="1" applyBorder="1" applyAlignment="1">
      <alignment horizontal="center"/>
    </xf>
    <xf numFmtId="0" fontId="5" fillId="6" borderId="1" xfId="0" applyFont="1" applyFill="1" applyBorder="1" applyAlignment="1">
      <alignment horizontal="center"/>
    </xf>
    <xf numFmtId="0" fontId="5" fillId="5" borderId="1" xfId="0" applyFont="1" applyFill="1" applyBorder="1" applyAlignment="1">
      <alignment horizontal="center"/>
    </xf>
    <xf numFmtId="0" fontId="5" fillId="4" borderId="1" xfId="0" applyFont="1" applyFill="1" applyBorder="1" applyAlignment="1">
      <alignment horizontal="center"/>
    </xf>
    <xf numFmtId="0" fontId="1" fillId="0" borderId="0" xfId="4" applyFont="1"/>
    <xf numFmtId="164" fontId="16" fillId="0" borderId="8" xfId="5" quotePrefix="1" applyNumberFormat="1" applyFont="1" applyBorder="1" applyAlignment="1">
      <alignment vertical="top"/>
    </xf>
  </cellXfs>
  <cellStyles count="6">
    <cellStyle name="Comma" xfId="1" builtinId="3"/>
    <cellStyle name="Comma 2" xfId="5" xr:uid="{BC172E64-0E3F-654A-88BA-C36B477669EC}"/>
    <cellStyle name="Hyperlink" xfId="3" builtinId="8"/>
    <cellStyle name="Normal" xfId="0" builtinId="0"/>
    <cellStyle name="Normal 2" xfId="4" xr:uid="{1A27BB32-B293-7042-9BEF-8401567C6CCE}"/>
    <cellStyle name="Normal 2 2 5" xfId="2" xr:uid="{00000000-0005-0000-0000-000003000000}"/>
  </cellStyles>
  <dxfs count="24">
    <dxf>
      <font>
        <strike val="0"/>
        <outline val="0"/>
        <shadow val="0"/>
        <u val="none"/>
        <vertAlign val="baseline"/>
        <sz val="10"/>
        <color theme="1"/>
        <name val="Calibri"/>
        <family val="2"/>
        <scheme val="minor"/>
      </font>
      <numFmt numFmtId="5" formatCode="#,##0_);\(#,##0\)"/>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5" formatCode="#,##0_);\(#,##0\)"/>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5" formatCode="#,##0_);\(#,##0\)"/>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customXml" Target="../customXml/item1.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calcChain" Target="calcChain.xml"/><Relationship Id="rId30"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asiandevbank.sharepoint.com/DOCUME~1/cl2/LOCALS~1/Temp/notesB8E105/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497D172-DA62-D340-9A64-F1F23C320D76}" name="Table1367891011121314151617181920212223" displayName="Table1367891011121314151617181920212223" ref="A6:D47" totalsRowShown="0" headerRowDxfId="23" tableBorderDxfId="22">
  <tableColumns count="4">
    <tableColumn id="1" xr3:uid="{8A635991-A7C3-004D-9290-65ED818A3AC6}" name="Indicator no." dataDxfId="21"/>
    <tableColumn id="5" xr3:uid="{0F450327-C289-2142-9D9A-85E3E6A7B324}" name="Type" dataDxfId="20"/>
    <tableColumn id="2" xr3:uid="{47A32C05-D9CC-C84B-BC72-704215EDE6B1}" name="Indicator Name" dataDxfId="19"/>
    <tableColumn id="4" xr3:uid="{3A6BB94B-A7E3-3544-8C3D-98FF6D89E4AE}" name="Achieved Result" dataDxfId="18" dataCellStyle="Comma"/>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2926028-007C-F44A-AC59-33B58457D0E6}" name="Table13678910111213141516171819202122233" displayName="Table13678910111213141516171819202122233" ref="A6:D68" totalsRowShown="0" headerRowDxfId="17" tableBorderDxfId="16">
  <tableColumns count="4">
    <tableColumn id="1" xr3:uid="{CED00D27-ED26-6B4E-B47C-F76001FEE969}" name="Indicator no." dataDxfId="15"/>
    <tableColumn id="5" xr3:uid="{D6B169DC-1B0F-6F4A-BEEB-CB9D3F6A9CC3}" name="Type" dataDxfId="14"/>
    <tableColumn id="2" xr3:uid="{DA7CB041-AFAF-B64D-855E-E87CFDC76D6E}" name="Indicator Name" dataDxfId="13"/>
    <tableColumn id="4" xr3:uid="{9A682ABC-FC8A-4742-AB0E-5253750C3F72}" name="Achieved Result" dataDxfId="12" dataCellStyle="Comma"/>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10D5450-6D12-B644-8470-A21DD7863161}" name="Table136789101112131415161718192021222334" displayName="Table136789101112131415161718192021222334" ref="A6:D50" totalsRowShown="0" headerRowDxfId="11" tableBorderDxfId="10">
  <tableColumns count="4">
    <tableColumn id="1" xr3:uid="{2F5DD1B5-DAB4-5A4F-BE5A-9693074ED782}" name="Indicator no." dataDxfId="9"/>
    <tableColumn id="5" xr3:uid="{2B70ECB0-D8B3-E24D-9227-D75009C2C848}" name="Type" dataDxfId="8"/>
    <tableColumn id="2" xr3:uid="{0B0323C9-02F8-9544-9B91-7FAFCF47C737}" name="Indicator Name" dataDxfId="7"/>
    <tableColumn id="4" xr3:uid="{277D85C3-3F96-2B47-809C-0AF2CD11B3D5}" name="Achieved Result" dataDxfId="6" dataCellStyle="Comma"/>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673D342-17A2-744F-BB44-680A1B1A83AA}" name="Table1367891011121314151617181920212223345" displayName="Table1367891011121314151617181920212223345" ref="A6:D63" totalsRowShown="0" headerRowDxfId="5" tableBorderDxfId="4">
  <tableColumns count="4">
    <tableColumn id="1" xr3:uid="{67C19113-BD1C-D44F-8F9B-A821821C330D}" name="Indicator no." dataDxfId="3"/>
    <tableColumn id="5" xr3:uid="{58BC36D2-D7BC-FA4F-A1EF-BDF42CC9858F}" name="Type" dataDxfId="2"/>
    <tableColumn id="2" xr3:uid="{D2694257-4B9B-4247-BA90-42C18A67F08C}" name="Indicator Name" dataDxfId="1"/>
    <tableColumn id="4" xr3:uid="{0BADEBFE-5838-3642-A831-52516B723392}"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adb.org/documents/development-effectiveness-review-2020-report"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hyperlink" Target="https://www.adb.org/documents/development-effectiveness-review-2021-report" TargetMode="External"/></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hyperlink" Target="https://www.adb.org/documents/development-effectiveness-review-2022-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42"/>
  <sheetViews>
    <sheetView zoomScale="95" zoomScaleNormal="95" workbookViewId="0">
      <selection activeCell="A6" sqref="A6"/>
    </sheetView>
  </sheetViews>
  <sheetFormatPr baseColWidth="10" defaultColWidth="8.83203125" defaultRowHeight="14"/>
  <cols>
    <col min="3" max="3" width="42.83203125" customWidth="1"/>
    <col min="10" max="10" width="18.83203125" customWidth="1"/>
    <col min="11" max="12" width="12.1640625" hidden="1" customWidth="1"/>
    <col min="13" max="19" width="12.1640625" customWidth="1"/>
    <col min="20" max="21" width="12.1640625" hidden="1" customWidth="1"/>
    <col min="22" max="32" width="12.1640625" customWidth="1"/>
    <col min="33" max="77" width="15.1640625" customWidth="1"/>
  </cols>
  <sheetData>
    <row r="1" spans="1:77" ht="18">
      <c r="A1" s="75" t="s">
        <v>0</v>
      </c>
    </row>
    <row r="2" spans="1:77" ht="16">
      <c r="A2" s="73" t="s">
        <v>1</v>
      </c>
      <c r="B2" s="3"/>
      <c r="C2" s="5"/>
      <c r="D2" s="74"/>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6">
      <c r="A3" s="73" t="s">
        <v>2</v>
      </c>
      <c r="B3" s="3"/>
      <c r="C3" s="5"/>
      <c r="D3" s="1"/>
      <c r="E3" s="1"/>
      <c r="F3" s="1"/>
      <c r="G3" s="4"/>
      <c r="H3" s="4"/>
      <c r="I3" s="4"/>
      <c r="J3" s="4"/>
      <c r="K3" s="2"/>
      <c r="L3" s="1"/>
      <c r="M3" s="1"/>
      <c r="N3" s="1"/>
      <c r="O3" s="1"/>
      <c r="P3" s="1"/>
      <c r="Q3" s="1"/>
      <c r="R3" s="1"/>
      <c r="S3" s="1"/>
      <c r="T3" s="1"/>
      <c r="U3" s="1"/>
      <c r="V3" s="1"/>
      <c r="W3" s="1"/>
      <c r="X3" s="1"/>
      <c r="Y3" s="1"/>
      <c r="Z3" s="1"/>
      <c r="AA3" s="1"/>
      <c r="AB3" s="1"/>
      <c r="AC3" s="4"/>
      <c r="AD3" s="3"/>
      <c r="AE3" s="3"/>
      <c r="AF3" s="2"/>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row>
    <row r="4" spans="1:77">
      <c r="A4" s="72" t="s">
        <v>3</v>
      </c>
      <c r="B4" s="68"/>
      <c r="C4" s="71"/>
      <c r="D4" s="66"/>
      <c r="E4" s="70"/>
      <c r="F4" s="66"/>
      <c r="G4" s="69"/>
      <c r="H4" s="69"/>
      <c r="I4" s="69"/>
      <c r="J4" s="69"/>
      <c r="K4" s="67"/>
      <c r="L4" s="66"/>
      <c r="M4" s="66"/>
      <c r="N4" s="66"/>
      <c r="O4" s="66"/>
      <c r="P4" s="66"/>
      <c r="Q4" s="66"/>
      <c r="R4" s="66"/>
      <c r="S4" s="66"/>
      <c r="T4" s="66"/>
      <c r="U4" s="66"/>
      <c r="V4" s="66"/>
      <c r="W4" s="66"/>
      <c r="X4" s="66"/>
      <c r="Y4" s="66"/>
      <c r="Z4" s="66"/>
      <c r="AA4" s="66"/>
      <c r="AB4" s="67"/>
      <c r="AC4" s="69"/>
      <c r="AD4" s="68"/>
      <c r="AE4" s="68"/>
      <c r="AF4" s="67"/>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row>
    <row r="5" spans="1:77">
      <c r="B5" s="61"/>
      <c r="C5" s="65"/>
      <c r="D5" s="63"/>
      <c r="E5" s="63"/>
      <c r="F5" s="63"/>
      <c r="G5" s="62"/>
      <c r="H5" s="62"/>
      <c r="I5" s="62"/>
      <c r="J5" s="62"/>
      <c r="K5" s="64"/>
      <c r="L5" s="63"/>
      <c r="M5" s="63"/>
      <c r="N5" s="63"/>
      <c r="O5" s="63"/>
      <c r="P5" s="63"/>
      <c r="Q5" s="63"/>
      <c r="R5" s="63"/>
      <c r="S5" s="63"/>
      <c r="T5" s="63"/>
      <c r="U5" s="63"/>
      <c r="V5" s="63"/>
      <c r="W5" s="63"/>
      <c r="X5" s="63"/>
      <c r="Y5" s="63"/>
      <c r="Z5" s="63"/>
      <c r="AA5" s="63"/>
      <c r="AB5" s="63"/>
      <c r="AC5" s="62"/>
      <c r="AD5" s="61"/>
      <c r="AE5" s="61"/>
      <c r="AF5" s="60"/>
      <c r="AG5" s="151" t="s">
        <v>4</v>
      </c>
      <c r="AH5" s="151"/>
      <c r="AI5" s="151"/>
      <c r="AJ5" s="151"/>
      <c r="AK5" s="151"/>
      <c r="AL5" s="151"/>
      <c r="AM5" s="151"/>
      <c r="AN5" s="151"/>
      <c r="AO5" s="151"/>
      <c r="AP5" s="151"/>
      <c r="AQ5" s="152" t="s">
        <v>5</v>
      </c>
      <c r="AR5" s="152"/>
      <c r="AS5" s="152"/>
      <c r="AT5" s="152"/>
      <c r="AU5" s="152"/>
      <c r="AV5" s="152"/>
      <c r="AW5" s="152"/>
      <c r="AX5" s="152"/>
      <c r="AY5" s="152"/>
      <c r="AZ5" s="152"/>
      <c r="BA5" s="153" t="s">
        <v>6</v>
      </c>
      <c r="BB5" s="153"/>
      <c r="BC5" s="153"/>
      <c r="BD5" s="153"/>
      <c r="BE5" s="153"/>
      <c r="BF5" s="153"/>
      <c r="BG5" s="153"/>
      <c r="BH5" s="153"/>
      <c r="BI5" s="154" t="s">
        <v>7</v>
      </c>
      <c r="BJ5" s="154"/>
      <c r="BK5" s="154"/>
      <c r="BL5" s="154"/>
      <c r="BM5" s="155" t="s">
        <v>8</v>
      </c>
      <c r="BN5" s="155"/>
      <c r="BO5" s="155"/>
      <c r="BP5" s="155"/>
      <c r="BQ5" s="155"/>
      <c r="BR5" s="155"/>
      <c r="BS5" s="155"/>
      <c r="BT5" s="155"/>
      <c r="BU5" s="155"/>
      <c r="BV5" s="155"/>
      <c r="BW5" s="155"/>
      <c r="BX5" s="150" t="s">
        <v>9</v>
      </c>
      <c r="BY5" s="150"/>
    </row>
    <row r="6" spans="1:77" ht="78.75" customHeight="1">
      <c r="A6" s="58" t="s">
        <v>10</v>
      </c>
      <c r="B6" s="59" t="s">
        <v>11</v>
      </c>
      <c r="C6" s="58" t="s">
        <v>12</v>
      </c>
      <c r="D6" s="58" t="s">
        <v>13</v>
      </c>
      <c r="E6" s="58" t="s">
        <v>14</v>
      </c>
      <c r="F6" s="58" t="s">
        <v>15</v>
      </c>
      <c r="G6" s="58" t="s">
        <v>16</v>
      </c>
      <c r="H6" s="58" t="s">
        <v>17</v>
      </c>
      <c r="I6" s="58" t="s">
        <v>18</v>
      </c>
      <c r="J6" s="58" t="s">
        <v>19</v>
      </c>
      <c r="K6" s="57" t="s">
        <v>20</v>
      </c>
      <c r="L6" s="57" t="s">
        <v>21</v>
      </c>
      <c r="M6" s="57" t="s">
        <v>22</v>
      </c>
      <c r="N6" s="57" t="s">
        <v>23</v>
      </c>
      <c r="O6" s="57" t="s">
        <v>24</v>
      </c>
      <c r="P6" s="57" t="s">
        <v>25</v>
      </c>
      <c r="Q6" s="57" t="s">
        <v>26</v>
      </c>
      <c r="R6" s="57" t="s">
        <v>27</v>
      </c>
      <c r="S6" s="57" t="s">
        <v>28</v>
      </c>
      <c r="T6" s="56" t="s">
        <v>29</v>
      </c>
      <c r="U6" s="56" t="s">
        <v>30</v>
      </c>
      <c r="V6" s="56" t="s">
        <v>31</v>
      </c>
      <c r="W6" s="56" t="s">
        <v>32</v>
      </c>
      <c r="X6" s="56" t="s">
        <v>33</v>
      </c>
      <c r="Y6" s="56" t="s">
        <v>34</v>
      </c>
      <c r="Z6" s="56" t="s">
        <v>35</v>
      </c>
      <c r="AA6" s="56" t="s">
        <v>36</v>
      </c>
      <c r="AB6" s="56" t="s">
        <v>37</v>
      </c>
      <c r="AC6" s="56" t="s">
        <v>38</v>
      </c>
      <c r="AD6" s="56" t="s">
        <v>39</v>
      </c>
      <c r="AE6" s="56" t="s">
        <v>40</v>
      </c>
      <c r="AF6" s="55" t="s">
        <v>41</v>
      </c>
      <c r="AG6" s="54" t="s">
        <v>42</v>
      </c>
      <c r="AH6" s="54" t="s">
        <v>43</v>
      </c>
      <c r="AI6" s="54" t="s">
        <v>44</v>
      </c>
      <c r="AJ6" s="54" t="s">
        <v>45</v>
      </c>
      <c r="AK6" s="54" t="s">
        <v>46</v>
      </c>
      <c r="AL6" s="54" t="s">
        <v>47</v>
      </c>
      <c r="AM6" s="54" t="s">
        <v>48</v>
      </c>
      <c r="AN6" s="54" t="s">
        <v>49</v>
      </c>
      <c r="AO6" s="54" t="s">
        <v>50</v>
      </c>
      <c r="AP6" s="54" t="s">
        <v>51</v>
      </c>
      <c r="AQ6" s="53" t="s">
        <v>52</v>
      </c>
      <c r="AR6" s="53" t="s">
        <v>53</v>
      </c>
      <c r="AS6" s="53" t="s">
        <v>54</v>
      </c>
      <c r="AT6" s="53" t="s">
        <v>55</v>
      </c>
      <c r="AU6" s="53" t="s">
        <v>56</v>
      </c>
      <c r="AV6" s="53" t="s">
        <v>57</v>
      </c>
      <c r="AW6" s="53" t="s">
        <v>58</v>
      </c>
      <c r="AX6" s="53" t="s">
        <v>59</v>
      </c>
      <c r="AY6" s="53" t="s">
        <v>60</v>
      </c>
      <c r="AZ6" s="53" t="s">
        <v>61</v>
      </c>
      <c r="BA6" s="52" t="s">
        <v>62</v>
      </c>
      <c r="BB6" s="52" t="s">
        <v>63</v>
      </c>
      <c r="BC6" s="52" t="s">
        <v>64</v>
      </c>
      <c r="BD6" s="52" t="s">
        <v>65</v>
      </c>
      <c r="BE6" s="52" t="s">
        <v>66</v>
      </c>
      <c r="BF6" s="52" t="s">
        <v>67</v>
      </c>
      <c r="BG6" s="52" t="s">
        <v>68</v>
      </c>
      <c r="BH6" s="52" t="s">
        <v>69</v>
      </c>
      <c r="BI6" s="51" t="s">
        <v>70</v>
      </c>
      <c r="BJ6" s="51" t="s">
        <v>71</v>
      </c>
      <c r="BK6" s="51" t="s">
        <v>72</v>
      </c>
      <c r="BL6" s="51" t="s">
        <v>73</v>
      </c>
      <c r="BM6" s="50" t="s">
        <v>74</v>
      </c>
      <c r="BN6" s="50" t="s">
        <v>75</v>
      </c>
      <c r="BO6" s="50" t="s">
        <v>76</v>
      </c>
      <c r="BP6" s="50" t="s">
        <v>77</v>
      </c>
      <c r="BQ6" s="50" t="s">
        <v>78</v>
      </c>
      <c r="BR6" s="50" t="s">
        <v>79</v>
      </c>
      <c r="BS6" s="50" t="s">
        <v>80</v>
      </c>
      <c r="BT6" s="50" t="s">
        <v>81</v>
      </c>
      <c r="BU6" s="50" t="s">
        <v>82</v>
      </c>
      <c r="BV6" s="50" t="s">
        <v>83</v>
      </c>
      <c r="BW6" s="50" t="s">
        <v>84</v>
      </c>
      <c r="BX6" s="49" t="s">
        <v>85</v>
      </c>
      <c r="BY6" s="49" t="s">
        <v>86</v>
      </c>
    </row>
    <row r="7" spans="1:77">
      <c r="A7" s="23">
        <v>2010</v>
      </c>
      <c r="B7" s="23">
        <v>1755</v>
      </c>
      <c r="C7" s="23" t="s">
        <v>87</v>
      </c>
      <c r="D7" s="23">
        <v>31402</v>
      </c>
      <c r="E7" s="23" t="s">
        <v>88</v>
      </c>
      <c r="F7" s="23" t="s">
        <v>89</v>
      </c>
      <c r="G7" s="14" t="s">
        <v>90</v>
      </c>
      <c r="H7" s="29">
        <v>36869</v>
      </c>
      <c r="I7" s="29">
        <v>40150</v>
      </c>
      <c r="J7" s="14" t="s">
        <v>91</v>
      </c>
      <c r="K7" s="48"/>
      <c r="L7" s="36"/>
      <c r="M7" s="36">
        <v>35</v>
      </c>
      <c r="N7" s="36">
        <v>0</v>
      </c>
      <c r="O7" s="36">
        <v>35</v>
      </c>
      <c r="P7" s="36">
        <v>0</v>
      </c>
      <c r="Q7" s="36">
        <v>10.9</v>
      </c>
      <c r="R7" s="36">
        <v>8</v>
      </c>
      <c r="S7" s="36">
        <v>53.9</v>
      </c>
      <c r="T7" s="36"/>
      <c r="U7" s="36"/>
      <c r="V7" s="36">
        <v>32.1</v>
      </c>
      <c r="W7" s="36">
        <v>0</v>
      </c>
      <c r="X7" s="36">
        <v>32.1</v>
      </c>
      <c r="Y7" s="36">
        <v>0</v>
      </c>
      <c r="Z7" s="36">
        <v>12</v>
      </c>
      <c r="AA7" s="36">
        <v>6.9</v>
      </c>
      <c r="AB7" s="36">
        <v>51</v>
      </c>
      <c r="AC7" s="46" t="s">
        <v>92</v>
      </c>
      <c r="AD7" s="45"/>
      <c r="AE7" s="45"/>
      <c r="AF7" s="32" t="s">
        <v>93</v>
      </c>
      <c r="AG7" s="13">
        <v>0</v>
      </c>
      <c r="AH7" s="13">
        <v>0</v>
      </c>
      <c r="AI7" s="13">
        <v>0</v>
      </c>
      <c r="AJ7" s="13">
        <v>0</v>
      </c>
      <c r="AK7" s="13">
        <v>0</v>
      </c>
      <c r="AL7" s="13">
        <v>0</v>
      </c>
      <c r="AM7" s="13">
        <v>0</v>
      </c>
      <c r="AN7" s="13">
        <v>0</v>
      </c>
      <c r="AO7" s="31">
        <v>0</v>
      </c>
      <c r="AP7" s="31">
        <v>0</v>
      </c>
      <c r="AQ7" s="31">
        <v>0</v>
      </c>
      <c r="AR7" s="31">
        <v>0</v>
      </c>
      <c r="AS7" s="31">
        <v>0</v>
      </c>
      <c r="AT7" s="31">
        <v>0</v>
      </c>
      <c r="AU7" s="31">
        <v>0</v>
      </c>
      <c r="AV7" s="31">
        <v>0</v>
      </c>
      <c r="AW7" s="31">
        <v>0</v>
      </c>
      <c r="AX7" s="31">
        <v>0</v>
      </c>
      <c r="AY7" s="31">
        <v>0</v>
      </c>
      <c r="AZ7" s="31">
        <v>0</v>
      </c>
      <c r="BA7" s="31">
        <v>105892.85714285714</v>
      </c>
      <c r="BB7" s="31">
        <v>0</v>
      </c>
      <c r="BC7" s="31">
        <v>105892.85714285714</v>
      </c>
      <c r="BD7" s="31">
        <v>10022</v>
      </c>
      <c r="BE7" s="31">
        <v>0</v>
      </c>
      <c r="BF7" s="31">
        <v>834</v>
      </c>
      <c r="BG7" s="31">
        <v>0</v>
      </c>
      <c r="BH7" s="31">
        <v>0</v>
      </c>
      <c r="BI7" s="31">
        <v>0</v>
      </c>
      <c r="BJ7" s="31">
        <v>0</v>
      </c>
      <c r="BK7" s="31">
        <v>0</v>
      </c>
      <c r="BL7" s="31">
        <v>0</v>
      </c>
      <c r="BM7" s="31">
        <v>0</v>
      </c>
      <c r="BN7" s="31">
        <v>0</v>
      </c>
      <c r="BO7" s="31">
        <v>0</v>
      </c>
      <c r="BP7" s="31">
        <v>0</v>
      </c>
      <c r="BQ7" s="31">
        <v>0</v>
      </c>
      <c r="BR7" s="31">
        <v>0</v>
      </c>
      <c r="BS7" s="31">
        <v>0</v>
      </c>
      <c r="BT7" s="31">
        <v>0</v>
      </c>
      <c r="BU7" s="31">
        <v>0</v>
      </c>
      <c r="BV7" s="31">
        <v>0</v>
      </c>
      <c r="BW7" s="31">
        <v>0</v>
      </c>
      <c r="BX7" s="31">
        <v>0</v>
      </c>
      <c r="BY7" s="31">
        <v>0</v>
      </c>
    </row>
    <row r="8" spans="1:77">
      <c r="A8" s="23">
        <v>2010</v>
      </c>
      <c r="B8" s="23">
        <v>1811</v>
      </c>
      <c r="C8" s="23" t="s">
        <v>94</v>
      </c>
      <c r="D8" s="23">
        <v>28332</v>
      </c>
      <c r="E8" s="23" t="s">
        <v>88</v>
      </c>
      <c r="F8" s="23" t="s">
        <v>89</v>
      </c>
      <c r="G8" s="14" t="s">
        <v>90</v>
      </c>
      <c r="H8" s="29">
        <v>36874</v>
      </c>
      <c r="I8" s="29">
        <v>39979</v>
      </c>
      <c r="J8" s="14" t="s">
        <v>91</v>
      </c>
      <c r="K8" s="48"/>
      <c r="L8" s="36"/>
      <c r="M8" s="36">
        <v>7.3479999999999999</v>
      </c>
      <c r="N8" s="36">
        <v>0</v>
      </c>
      <c r="O8" s="36">
        <v>7.3479999999999999</v>
      </c>
      <c r="P8" s="36">
        <v>0</v>
      </c>
      <c r="Q8" s="36">
        <v>2.0609999999999999</v>
      </c>
      <c r="R8" s="36">
        <v>0</v>
      </c>
      <c r="S8" s="36">
        <v>9.4089999999999989</v>
      </c>
      <c r="T8" s="36"/>
      <c r="U8" s="36"/>
      <c r="V8" s="36">
        <v>2.6930000000000001</v>
      </c>
      <c r="W8" s="36">
        <v>0</v>
      </c>
      <c r="X8" s="36">
        <v>2.6930000000000001</v>
      </c>
      <c r="Y8" s="36">
        <v>0</v>
      </c>
      <c r="Z8" s="36">
        <v>0</v>
      </c>
      <c r="AA8" s="36">
        <v>0</v>
      </c>
      <c r="AB8" s="36">
        <v>2.6930000000000001</v>
      </c>
      <c r="AC8" s="46" t="s">
        <v>92</v>
      </c>
      <c r="AD8" s="45"/>
      <c r="AE8" s="45"/>
      <c r="AF8" s="32" t="s">
        <v>92</v>
      </c>
      <c r="AG8" s="13">
        <v>0</v>
      </c>
      <c r="AH8" s="13">
        <v>0</v>
      </c>
      <c r="AI8" s="13">
        <v>0</v>
      </c>
      <c r="AJ8" s="13">
        <v>0</v>
      </c>
      <c r="AK8" s="13">
        <v>0</v>
      </c>
      <c r="AL8" s="13">
        <v>0</v>
      </c>
      <c r="AM8" s="13">
        <v>0</v>
      </c>
      <c r="AN8" s="13">
        <v>0</v>
      </c>
      <c r="AO8" s="31">
        <v>0</v>
      </c>
      <c r="AP8" s="31">
        <v>0</v>
      </c>
      <c r="AQ8" s="31">
        <v>0</v>
      </c>
      <c r="AR8" s="31">
        <v>0</v>
      </c>
      <c r="AS8" s="31">
        <v>0</v>
      </c>
      <c r="AT8" s="31">
        <v>0</v>
      </c>
      <c r="AU8" s="31">
        <v>0</v>
      </c>
      <c r="AV8" s="31">
        <v>0</v>
      </c>
      <c r="AW8" s="31">
        <v>0</v>
      </c>
      <c r="AX8" s="31">
        <v>0</v>
      </c>
      <c r="AY8" s="31">
        <v>0</v>
      </c>
      <c r="AZ8" s="31">
        <v>0</v>
      </c>
      <c r="BA8" s="31">
        <v>0</v>
      </c>
      <c r="BB8" s="31">
        <v>0</v>
      </c>
      <c r="BC8" s="31">
        <v>0</v>
      </c>
      <c r="BD8" s="31">
        <v>0</v>
      </c>
      <c r="BE8" s="31">
        <v>0</v>
      </c>
      <c r="BF8" s="31">
        <v>0</v>
      </c>
      <c r="BG8" s="31">
        <v>0</v>
      </c>
      <c r="BH8" s="31">
        <v>0</v>
      </c>
      <c r="BI8" s="31">
        <v>0</v>
      </c>
      <c r="BJ8" s="31">
        <v>0</v>
      </c>
      <c r="BK8" s="31">
        <v>0</v>
      </c>
      <c r="BL8" s="31">
        <v>0</v>
      </c>
      <c r="BM8" s="31">
        <v>0</v>
      </c>
      <c r="BN8" s="31">
        <v>0</v>
      </c>
      <c r="BO8" s="31">
        <v>0</v>
      </c>
      <c r="BP8" s="31">
        <v>0</v>
      </c>
      <c r="BQ8" s="31">
        <v>0</v>
      </c>
      <c r="BR8" s="31">
        <v>0</v>
      </c>
      <c r="BS8" s="31">
        <v>0</v>
      </c>
      <c r="BT8" s="31">
        <v>0</v>
      </c>
      <c r="BU8" s="31">
        <v>0</v>
      </c>
      <c r="BV8" s="31">
        <v>0</v>
      </c>
      <c r="BW8" s="31">
        <v>0</v>
      </c>
      <c r="BX8" s="31">
        <v>0</v>
      </c>
      <c r="BY8" s="31">
        <v>0</v>
      </c>
    </row>
    <row r="9" spans="1:77">
      <c r="A9" s="23">
        <v>2011</v>
      </c>
      <c r="B9" s="23">
        <v>1840</v>
      </c>
      <c r="C9" s="23" t="s">
        <v>95</v>
      </c>
      <c r="D9" s="23">
        <v>32236</v>
      </c>
      <c r="E9" s="23" t="s">
        <v>88</v>
      </c>
      <c r="F9" s="23" t="s">
        <v>89</v>
      </c>
      <c r="G9" s="22" t="s">
        <v>90</v>
      </c>
      <c r="H9" s="47">
        <v>37158</v>
      </c>
      <c r="I9" s="47">
        <v>40156</v>
      </c>
      <c r="J9" s="22" t="s">
        <v>91</v>
      </c>
      <c r="K9" s="37"/>
      <c r="L9" s="36"/>
      <c r="M9" s="36">
        <v>19.600000000000001</v>
      </c>
      <c r="N9" s="36">
        <v>0</v>
      </c>
      <c r="O9" s="36">
        <v>19.600000000000001</v>
      </c>
      <c r="P9" s="36">
        <v>0</v>
      </c>
      <c r="Q9" s="36">
        <v>6.3</v>
      </c>
      <c r="R9" s="36">
        <v>0</v>
      </c>
      <c r="S9" s="36">
        <v>25.900000000000002</v>
      </c>
      <c r="T9" s="36"/>
      <c r="U9" s="36"/>
      <c r="V9" s="36">
        <v>15.542999999999999</v>
      </c>
      <c r="W9" s="36">
        <v>0</v>
      </c>
      <c r="X9" s="36">
        <v>15.542999999999999</v>
      </c>
      <c r="Y9" s="36">
        <v>0</v>
      </c>
      <c r="Z9" s="36">
        <v>7.0220000000000002</v>
      </c>
      <c r="AA9" s="36">
        <v>0.18</v>
      </c>
      <c r="AB9" s="36">
        <v>22.744999999999997</v>
      </c>
      <c r="AC9" s="46" t="s">
        <v>92</v>
      </c>
      <c r="AD9" s="45"/>
      <c r="AE9" s="45"/>
      <c r="AF9" s="32" t="s">
        <v>93</v>
      </c>
      <c r="AG9" s="13">
        <v>0</v>
      </c>
      <c r="AH9" s="13">
        <v>0</v>
      </c>
      <c r="AI9" s="13">
        <v>0</v>
      </c>
      <c r="AJ9" s="13">
        <v>0</v>
      </c>
      <c r="AK9" s="13">
        <v>0</v>
      </c>
      <c r="AL9" s="13">
        <v>0</v>
      </c>
      <c r="AM9" s="13">
        <v>0</v>
      </c>
      <c r="AN9" s="13">
        <v>0</v>
      </c>
      <c r="AO9" s="31">
        <v>0</v>
      </c>
      <c r="AP9" s="31">
        <v>0</v>
      </c>
      <c r="AQ9" s="31">
        <v>0</v>
      </c>
      <c r="AR9" s="31">
        <v>0</v>
      </c>
      <c r="AS9" s="31">
        <v>0</v>
      </c>
      <c r="AT9" s="31">
        <v>0</v>
      </c>
      <c r="AU9" s="31">
        <v>0</v>
      </c>
      <c r="AV9" s="31">
        <v>0</v>
      </c>
      <c r="AW9" s="31">
        <v>0</v>
      </c>
      <c r="AX9" s="31">
        <v>0</v>
      </c>
      <c r="AY9" s="31">
        <v>0</v>
      </c>
      <c r="AZ9" s="31">
        <v>0</v>
      </c>
      <c r="BA9" s="31">
        <v>0</v>
      </c>
      <c r="BB9" s="31">
        <v>0</v>
      </c>
      <c r="BC9" s="31">
        <v>0</v>
      </c>
      <c r="BD9" s="31">
        <v>0</v>
      </c>
      <c r="BE9" s="31">
        <v>0</v>
      </c>
      <c r="BF9" s="31">
        <v>0</v>
      </c>
      <c r="BG9" s="31">
        <v>0</v>
      </c>
      <c r="BH9" s="31">
        <v>0</v>
      </c>
      <c r="BI9" s="31">
        <v>0</v>
      </c>
      <c r="BJ9" s="31">
        <v>0</v>
      </c>
      <c r="BK9" s="31">
        <v>0</v>
      </c>
      <c r="BL9" s="31">
        <v>0</v>
      </c>
      <c r="BM9" s="31">
        <v>0</v>
      </c>
      <c r="BN9" s="31">
        <v>0</v>
      </c>
      <c r="BO9" s="31">
        <v>0</v>
      </c>
      <c r="BP9" s="31">
        <v>0</v>
      </c>
      <c r="BQ9" s="31">
        <v>0</v>
      </c>
      <c r="BR9" s="31">
        <v>0</v>
      </c>
      <c r="BS9" s="31">
        <v>0</v>
      </c>
      <c r="BT9" s="31">
        <v>113306</v>
      </c>
      <c r="BU9" s="31">
        <v>29218</v>
      </c>
      <c r="BV9" s="31">
        <v>84088</v>
      </c>
      <c r="BW9" s="31">
        <v>0</v>
      </c>
      <c r="BX9" s="31">
        <v>0</v>
      </c>
      <c r="BY9" s="31">
        <v>0</v>
      </c>
    </row>
    <row r="10" spans="1:77">
      <c r="A10" s="23">
        <v>2011</v>
      </c>
      <c r="B10" s="23">
        <v>1876</v>
      </c>
      <c r="C10" s="23" t="s">
        <v>96</v>
      </c>
      <c r="D10" s="23">
        <v>29472</v>
      </c>
      <c r="E10" s="23" t="s">
        <v>88</v>
      </c>
      <c r="F10" s="23" t="s">
        <v>89</v>
      </c>
      <c r="G10" s="22" t="s">
        <v>90</v>
      </c>
      <c r="H10" s="47">
        <v>37238</v>
      </c>
      <c r="I10" s="47">
        <v>40189</v>
      </c>
      <c r="J10" s="22" t="s">
        <v>91</v>
      </c>
      <c r="K10" s="37"/>
      <c r="L10" s="36"/>
      <c r="M10" s="36">
        <v>46</v>
      </c>
      <c r="N10" s="36">
        <v>0</v>
      </c>
      <c r="O10" s="36">
        <v>46</v>
      </c>
      <c r="P10" s="36">
        <v>9.6</v>
      </c>
      <c r="Q10" s="36">
        <v>13.9</v>
      </c>
      <c r="R10" s="36">
        <v>0</v>
      </c>
      <c r="S10" s="36">
        <v>69.5</v>
      </c>
      <c r="T10" s="36"/>
      <c r="U10" s="36"/>
      <c r="V10" s="36">
        <v>45.061999999999998</v>
      </c>
      <c r="W10" s="36">
        <v>0</v>
      </c>
      <c r="X10" s="36">
        <v>45.061999999999998</v>
      </c>
      <c r="Y10" s="36">
        <v>8.4</v>
      </c>
      <c r="Z10" s="36">
        <v>12.949</v>
      </c>
      <c r="AA10" s="36">
        <v>0</v>
      </c>
      <c r="AB10" s="36">
        <v>66.411000000000001</v>
      </c>
      <c r="AC10" s="46" t="s">
        <v>93</v>
      </c>
      <c r="AD10" s="45" t="s">
        <v>97</v>
      </c>
      <c r="AE10" s="45" t="s">
        <v>98</v>
      </c>
      <c r="AF10" s="32" t="s">
        <v>93</v>
      </c>
      <c r="AG10" s="13">
        <v>0</v>
      </c>
      <c r="AH10" s="13">
        <v>0</v>
      </c>
      <c r="AI10" s="13">
        <v>0</v>
      </c>
      <c r="AJ10" s="13">
        <v>0</v>
      </c>
      <c r="AK10" s="13">
        <v>0</v>
      </c>
      <c r="AL10" s="13">
        <v>0</v>
      </c>
      <c r="AM10" s="13">
        <v>0</v>
      </c>
      <c r="AN10" s="13">
        <v>0</v>
      </c>
      <c r="AO10" s="31">
        <v>0</v>
      </c>
      <c r="AP10" s="31">
        <v>0</v>
      </c>
      <c r="AQ10" s="31">
        <v>918793</v>
      </c>
      <c r="AR10" s="31">
        <v>0</v>
      </c>
      <c r="AS10" s="31">
        <v>613</v>
      </c>
      <c r="AT10" s="31">
        <v>93</v>
      </c>
      <c r="AU10" s="31">
        <v>520</v>
      </c>
      <c r="AV10" s="31">
        <v>451.16800000000001</v>
      </c>
      <c r="AW10" s="31">
        <v>161.83199999999999</v>
      </c>
      <c r="AX10" s="31">
        <v>0</v>
      </c>
      <c r="AY10" s="31">
        <v>0</v>
      </c>
      <c r="AZ10" s="31">
        <v>0</v>
      </c>
      <c r="BA10" s="31">
        <v>0</v>
      </c>
      <c r="BB10" s="31">
        <v>0</v>
      </c>
      <c r="BC10" s="31">
        <v>0</v>
      </c>
      <c r="BD10" s="31">
        <v>0</v>
      </c>
      <c r="BE10" s="31">
        <v>0</v>
      </c>
      <c r="BF10" s="31">
        <v>0</v>
      </c>
      <c r="BG10" s="31">
        <v>0</v>
      </c>
      <c r="BH10" s="31">
        <v>0</v>
      </c>
      <c r="BI10" s="31">
        <v>0</v>
      </c>
      <c r="BJ10" s="31">
        <v>0</v>
      </c>
      <c r="BK10" s="31">
        <v>0</v>
      </c>
      <c r="BL10" s="31">
        <v>0</v>
      </c>
      <c r="BM10" s="31">
        <v>0</v>
      </c>
      <c r="BN10" s="31">
        <v>0</v>
      </c>
      <c r="BO10" s="31">
        <v>0</v>
      </c>
      <c r="BP10" s="31">
        <v>0</v>
      </c>
      <c r="BQ10" s="31">
        <v>0</v>
      </c>
      <c r="BR10" s="31">
        <v>0</v>
      </c>
      <c r="BS10" s="31">
        <v>0</v>
      </c>
      <c r="BT10" s="31">
        <v>0</v>
      </c>
      <c r="BU10" s="31">
        <v>0</v>
      </c>
      <c r="BV10" s="31">
        <v>0</v>
      </c>
      <c r="BW10" s="31">
        <v>0</v>
      </c>
      <c r="BX10" s="31">
        <v>0</v>
      </c>
      <c r="BY10" s="31">
        <v>0</v>
      </c>
    </row>
    <row r="11" spans="1:77">
      <c r="A11" s="23">
        <v>2011</v>
      </c>
      <c r="B11" s="23">
        <v>2071</v>
      </c>
      <c r="C11" s="23" t="s">
        <v>99</v>
      </c>
      <c r="D11" s="23">
        <v>35170</v>
      </c>
      <c r="E11" s="23" t="s">
        <v>88</v>
      </c>
      <c r="F11" s="23" t="s">
        <v>89</v>
      </c>
      <c r="G11" s="22" t="s">
        <v>100</v>
      </c>
      <c r="H11" s="47">
        <v>37974</v>
      </c>
      <c r="I11" s="47">
        <v>40512</v>
      </c>
      <c r="J11" s="22" t="s">
        <v>91</v>
      </c>
      <c r="K11" s="37"/>
      <c r="L11" s="36"/>
      <c r="M11" s="36">
        <v>20.9</v>
      </c>
      <c r="N11" s="36">
        <v>0</v>
      </c>
      <c r="O11" s="36">
        <v>20.9</v>
      </c>
      <c r="P11" s="36">
        <v>0</v>
      </c>
      <c r="Q11" s="36">
        <v>0</v>
      </c>
      <c r="R11" s="36">
        <v>13</v>
      </c>
      <c r="S11" s="36">
        <v>33.9</v>
      </c>
      <c r="T11" s="36"/>
      <c r="U11" s="36"/>
      <c r="V11" s="36">
        <v>20.329999999999998</v>
      </c>
      <c r="W11" s="36">
        <v>0</v>
      </c>
      <c r="X11" s="36">
        <v>20.329999999999998</v>
      </c>
      <c r="Y11" s="36">
        <v>0</v>
      </c>
      <c r="Z11" s="36">
        <v>0</v>
      </c>
      <c r="AA11" s="36">
        <v>12.8</v>
      </c>
      <c r="AB11" s="36">
        <v>33.129999999999995</v>
      </c>
      <c r="AC11" s="46" t="s">
        <v>92</v>
      </c>
      <c r="AD11" s="45"/>
      <c r="AE11" s="45"/>
      <c r="AF11" s="32" t="s">
        <v>93</v>
      </c>
      <c r="AG11" s="13">
        <v>0</v>
      </c>
      <c r="AH11" s="13">
        <v>0</v>
      </c>
      <c r="AI11" s="13">
        <v>0</v>
      </c>
      <c r="AJ11" s="13">
        <v>0</v>
      </c>
      <c r="AK11" s="13">
        <v>0</v>
      </c>
      <c r="AL11" s="13">
        <v>0</v>
      </c>
      <c r="AM11" s="13">
        <v>0</v>
      </c>
      <c r="AN11" s="13">
        <v>0</v>
      </c>
      <c r="AO11" s="31">
        <v>0</v>
      </c>
      <c r="AP11" s="31">
        <v>0</v>
      </c>
      <c r="AQ11" s="31">
        <v>0</v>
      </c>
      <c r="AR11" s="31">
        <v>0</v>
      </c>
      <c r="AS11" s="31">
        <v>0</v>
      </c>
      <c r="AT11" s="31">
        <v>0</v>
      </c>
      <c r="AU11" s="31">
        <v>0</v>
      </c>
      <c r="AV11" s="31">
        <v>0</v>
      </c>
      <c r="AW11" s="31">
        <v>0</v>
      </c>
      <c r="AX11" s="31">
        <v>0</v>
      </c>
      <c r="AY11" s="31">
        <v>0</v>
      </c>
      <c r="AZ11" s="31">
        <v>0</v>
      </c>
      <c r="BA11" s="31">
        <v>0</v>
      </c>
      <c r="BB11" s="31">
        <v>0</v>
      </c>
      <c r="BC11" s="31">
        <v>0</v>
      </c>
      <c r="BD11" s="31">
        <v>0</v>
      </c>
      <c r="BE11" s="31">
        <v>0</v>
      </c>
      <c r="BF11" s="31">
        <v>0</v>
      </c>
      <c r="BG11" s="31">
        <v>0</v>
      </c>
      <c r="BH11" s="31">
        <v>0</v>
      </c>
      <c r="BI11" s="31">
        <v>2000</v>
      </c>
      <c r="BJ11" s="31">
        <v>1720</v>
      </c>
      <c r="BK11" s="31">
        <v>280</v>
      </c>
      <c r="BL11" s="31">
        <v>0</v>
      </c>
      <c r="BM11" s="31">
        <v>0</v>
      </c>
      <c r="BN11" s="31">
        <v>0</v>
      </c>
      <c r="BO11" s="31">
        <v>0</v>
      </c>
      <c r="BP11" s="31">
        <v>0</v>
      </c>
      <c r="BQ11" s="31">
        <v>0</v>
      </c>
      <c r="BR11" s="31">
        <v>0</v>
      </c>
      <c r="BS11" s="31">
        <v>0</v>
      </c>
      <c r="BT11" s="31">
        <v>0</v>
      </c>
      <c r="BU11" s="31">
        <v>0</v>
      </c>
      <c r="BV11" s="31">
        <v>0</v>
      </c>
      <c r="BW11" s="31">
        <v>0</v>
      </c>
      <c r="BX11" s="31">
        <v>0</v>
      </c>
      <c r="BY11" s="31">
        <v>0</v>
      </c>
    </row>
    <row r="12" spans="1:77">
      <c r="A12" s="23">
        <v>2011</v>
      </c>
      <c r="B12" s="23">
        <v>1732</v>
      </c>
      <c r="C12" s="23" t="s">
        <v>101</v>
      </c>
      <c r="D12" s="23" t="s">
        <v>102</v>
      </c>
      <c r="E12" s="23" t="s">
        <v>88</v>
      </c>
      <c r="F12" s="23" t="s">
        <v>89</v>
      </c>
      <c r="G12" s="22" t="s">
        <v>100</v>
      </c>
      <c r="H12" s="47">
        <v>36515</v>
      </c>
      <c r="I12" s="47">
        <v>39801</v>
      </c>
      <c r="J12" s="22" t="s">
        <v>91</v>
      </c>
      <c r="K12" s="37"/>
      <c r="L12" s="36"/>
      <c r="M12" s="36">
        <v>50</v>
      </c>
      <c r="N12" s="36">
        <v>0</v>
      </c>
      <c r="O12" s="36">
        <v>50</v>
      </c>
      <c r="P12" s="36">
        <v>10</v>
      </c>
      <c r="Q12" s="36">
        <v>0</v>
      </c>
      <c r="R12" s="36">
        <v>35.5</v>
      </c>
      <c r="S12" s="36">
        <v>95.5</v>
      </c>
      <c r="T12" s="36"/>
      <c r="U12" s="36"/>
      <c r="V12" s="36">
        <v>38.200000000000003</v>
      </c>
      <c r="W12" s="36">
        <v>0</v>
      </c>
      <c r="X12" s="36">
        <v>38.200000000000003</v>
      </c>
      <c r="Y12" s="36">
        <v>6.1</v>
      </c>
      <c r="Z12" s="36">
        <v>0</v>
      </c>
      <c r="AA12" s="36">
        <v>12.8</v>
      </c>
      <c r="AB12" s="36">
        <v>57.100000000000009</v>
      </c>
      <c r="AC12" s="46" t="s">
        <v>93</v>
      </c>
      <c r="AD12" s="45" t="s">
        <v>103</v>
      </c>
      <c r="AE12" s="45" t="s">
        <v>104</v>
      </c>
      <c r="AF12" s="32" t="s">
        <v>93</v>
      </c>
      <c r="AG12" s="13">
        <v>0</v>
      </c>
      <c r="AH12" s="13">
        <v>0</v>
      </c>
      <c r="AI12" s="13">
        <v>0</v>
      </c>
      <c r="AJ12" s="13">
        <v>119000</v>
      </c>
      <c r="AK12" s="13">
        <v>119000</v>
      </c>
      <c r="AL12" s="13">
        <v>0</v>
      </c>
      <c r="AM12" s="13">
        <v>0</v>
      </c>
      <c r="AN12" s="13">
        <v>0</v>
      </c>
      <c r="AO12" s="31">
        <v>0</v>
      </c>
      <c r="AP12" s="31">
        <v>2522</v>
      </c>
      <c r="AQ12" s="31">
        <v>0</v>
      </c>
      <c r="AR12" s="31">
        <v>0</v>
      </c>
      <c r="AS12" s="31">
        <v>0</v>
      </c>
      <c r="AT12" s="31">
        <v>0</v>
      </c>
      <c r="AU12" s="31">
        <v>0</v>
      </c>
      <c r="AV12" s="31">
        <v>0</v>
      </c>
      <c r="AW12" s="31">
        <v>0</v>
      </c>
      <c r="AX12" s="31">
        <v>0</v>
      </c>
      <c r="AY12" s="31">
        <v>0</v>
      </c>
      <c r="AZ12" s="31">
        <v>0</v>
      </c>
      <c r="BA12" s="31">
        <v>0</v>
      </c>
      <c r="BB12" s="31">
        <v>0</v>
      </c>
      <c r="BC12" s="31">
        <v>0</v>
      </c>
      <c r="BD12" s="31">
        <v>0</v>
      </c>
      <c r="BE12" s="31">
        <v>0</v>
      </c>
      <c r="BF12" s="31">
        <v>0</v>
      </c>
      <c r="BG12" s="31">
        <v>0</v>
      </c>
      <c r="BH12" s="31">
        <v>0</v>
      </c>
      <c r="BI12" s="31">
        <v>0</v>
      </c>
      <c r="BJ12" s="31">
        <v>0</v>
      </c>
      <c r="BK12" s="31">
        <v>0</v>
      </c>
      <c r="BL12" s="31">
        <v>0</v>
      </c>
      <c r="BM12" s="31">
        <v>0</v>
      </c>
      <c r="BN12" s="31">
        <v>0</v>
      </c>
      <c r="BO12" s="31">
        <v>0</v>
      </c>
      <c r="BP12" s="31">
        <v>0</v>
      </c>
      <c r="BQ12" s="31">
        <v>0</v>
      </c>
      <c r="BR12" s="31">
        <v>0</v>
      </c>
      <c r="BS12" s="31">
        <v>0</v>
      </c>
      <c r="BT12" s="31">
        <v>0</v>
      </c>
      <c r="BU12" s="31">
        <v>0</v>
      </c>
      <c r="BV12" s="31">
        <v>0</v>
      </c>
      <c r="BW12" s="31">
        <v>0</v>
      </c>
      <c r="BX12" s="31">
        <v>0</v>
      </c>
      <c r="BY12" s="31">
        <v>0</v>
      </c>
    </row>
    <row r="13" spans="1:77">
      <c r="A13" s="23">
        <v>2011</v>
      </c>
      <c r="B13" s="23">
        <v>1917</v>
      </c>
      <c r="C13" s="23" t="s">
        <v>105</v>
      </c>
      <c r="D13" s="23">
        <v>34022</v>
      </c>
      <c r="E13" s="23" t="s">
        <v>88</v>
      </c>
      <c r="F13" s="23" t="s">
        <v>89</v>
      </c>
      <c r="G13" s="22" t="s">
        <v>90</v>
      </c>
      <c r="H13" s="47">
        <v>37519</v>
      </c>
      <c r="I13" s="47">
        <v>40508</v>
      </c>
      <c r="J13" s="22" t="s">
        <v>91</v>
      </c>
      <c r="K13" s="37"/>
      <c r="L13" s="36"/>
      <c r="M13" s="36">
        <v>30</v>
      </c>
      <c r="N13" s="36">
        <v>0</v>
      </c>
      <c r="O13" s="36">
        <v>30</v>
      </c>
      <c r="P13" s="36">
        <v>30</v>
      </c>
      <c r="Q13" s="36">
        <v>14.83</v>
      </c>
      <c r="R13" s="36">
        <v>0</v>
      </c>
      <c r="S13" s="36">
        <v>74.83</v>
      </c>
      <c r="T13" s="36"/>
      <c r="U13" s="36"/>
      <c r="V13" s="36">
        <v>32.484000000000002</v>
      </c>
      <c r="W13" s="36">
        <v>0</v>
      </c>
      <c r="X13" s="36">
        <v>32.484000000000002</v>
      </c>
      <c r="Y13" s="36">
        <v>42.585000000000001</v>
      </c>
      <c r="Z13" s="36">
        <v>29.687999999999999</v>
      </c>
      <c r="AA13" s="36">
        <v>0</v>
      </c>
      <c r="AB13" s="36">
        <v>104.75700000000001</v>
      </c>
      <c r="AC13" s="46" t="s">
        <v>93</v>
      </c>
      <c r="AD13" s="45" t="s">
        <v>106</v>
      </c>
      <c r="AE13" s="45" t="s">
        <v>107</v>
      </c>
      <c r="AF13" s="32" t="s">
        <v>93</v>
      </c>
      <c r="AG13" s="13">
        <v>0</v>
      </c>
      <c r="AH13" s="13">
        <v>0</v>
      </c>
      <c r="AI13" s="13">
        <v>0</v>
      </c>
      <c r="AJ13" s="13">
        <v>0</v>
      </c>
      <c r="AK13" s="13">
        <v>0</v>
      </c>
      <c r="AL13" s="13">
        <v>0</v>
      </c>
      <c r="AM13" s="13">
        <v>0</v>
      </c>
      <c r="AN13" s="13">
        <v>0</v>
      </c>
      <c r="AO13" s="31">
        <v>0</v>
      </c>
      <c r="AP13" s="31">
        <v>0</v>
      </c>
      <c r="AQ13" s="31">
        <v>0</v>
      </c>
      <c r="AR13" s="31">
        <v>0</v>
      </c>
      <c r="AS13" s="31">
        <v>0</v>
      </c>
      <c r="AT13" s="31">
        <v>0</v>
      </c>
      <c r="AU13" s="31">
        <v>0</v>
      </c>
      <c r="AV13" s="31">
        <v>0</v>
      </c>
      <c r="AW13" s="31">
        <v>0</v>
      </c>
      <c r="AX13" s="31">
        <v>0</v>
      </c>
      <c r="AY13" s="31">
        <v>0</v>
      </c>
      <c r="AZ13" s="31">
        <v>0</v>
      </c>
      <c r="BA13" s="31">
        <v>0</v>
      </c>
      <c r="BB13" s="31">
        <v>0</v>
      </c>
      <c r="BC13" s="31">
        <v>0</v>
      </c>
      <c r="BD13" s="31">
        <v>0</v>
      </c>
      <c r="BE13" s="31">
        <v>0</v>
      </c>
      <c r="BF13" s="31">
        <v>0</v>
      </c>
      <c r="BG13" s="31">
        <v>0</v>
      </c>
      <c r="BH13" s="31">
        <v>0</v>
      </c>
      <c r="BI13" s="31">
        <v>0</v>
      </c>
      <c r="BJ13" s="31">
        <v>0</v>
      </c>
      <c r="BK13" s="31">
        <v>0</v>
      </c>
      <c r="BL13" s="31">
        <v>0</v>
      </c>
      <c r="BM13" s="31">
        <v>58181</v>
      </c>
      <c r="BN13" s="31">
        <v>29540.18</v>
      </c>
      <c r="BO13" s="31">
        <v>28640.82</v>
      </c>
      <c r="BP13" s="31">
        <v>848596</v>
      </c>
      <c r="BQ13" s="31">
        <v>421752.212</v>
      </c>
      <c r="BR13" s="31">
        <v>426843.788</v>
      </c>
      <c r="BS13" s="31">
        <v>0</v>
      </c>
      <c r="BT13" s="31">
        <v>8841</v>
      </c>
      <c r="BU13" s="31">
        <v>1547.175</v>
      </c>
      <c r="BV13" s="31">
        <v>7293.8249999999998</v>
      </c>
      <c r="BW13" s="31">
        <v>0</v>
      </c>
      <c r="BX13" s="31">
        <v>0</v>
      </c>
      <c r="BY13" s="31">
        <v>0</v>
      </c>
    </row>
    <row r="14" spans="1:77">
      <c r="A14" s="23">
        <v>2011</v>
      </c>
      <c r="B14" s="23">
        <v>2097</v>
      </c>
      <c r="C14" s="23" t="s">
        <v>108</v>
      </c>
      <c r="D14" s="23">
        <v>37027</v>
      </c>
      <c r="E14" s="23" t="s">
        <v>88</v>
      </c>
      <c r="F14" s="23" t="s">
        <v>89</v>
      </c>
      <c r="G14" s="22" t="s">
        <v>90</v>
      </c>
      <c r="H14" s="47">
        <v>38295</v>
      </c>
      <c r="I14" s="47">
        <v>40442</v>
      </c>
      <c r="J14" s="22" t="s">
        <v>91</v>
      </c>
      <c r="K14" s="37"/>
      <c r="L14" s="36"/>
      <c r="M14" s="36">
        <v>20</v>
      </c>
      <c r="N14" s="36">
        <v>0</v>
      </c>
      <c r="O14" s="36">
        <v>20</v>
      </c>
      <c r="P14" s="36">
        <v>0</v>
      </c>
      <c r="Q14" s="36">
        <v>67</v>
      </c>
      <c r="R14" s="36">
        <v>0</v>
      </c>
      <c r="S14" s="36">
        <v>87</v>
      </c>
      <c r="T14" s="36"/>
      <c r="U14" s="36"/>
      <c r="V14" s="36">
        <v>17.54</v>
      </c>
      <c r="W14" s="36">
        <v>0</v>
      </c>
      <c r="X14" s="36">
        <v>17.54</v>
      </c>
      <c r="Y14" s="36">
        <v>0</v>
      </c>
      <c r="Z14" s="36">
        <v>19.600000000000001</v>
      </c>
      <c r="AA14" s="36">
        <v>0</v>
      </c>
      <c r="AB14" s="36">
        <v>37.14</v>
      </c>
      <c r="AC14" s="46" t="s">
        <v>92</v>
      </c>
      <c r="AD14" s="45"/>
      <c r="AE14" s="45"/>
      <c r="AF14" s="32" t="s">
        <v>93</v>
      </c>
      <c r="AG14" s="13">
        <v>0</v>
      </c>
      <c r="AH14" s="13">
        <v>0</v>
      </c>
      <c r="AI14" s="13">
        <v>0</v>
      </c>
      <c r="AJ14" s="13">
        <v>0</v>
      </c>
      <c r="AK14" s="13">
        <v>0</v>
      </c>
      <c r="AL14" s="13">
        <v>0</v>
      </c>
      <c r="AM14" s="13">
        <v>0</v>
      </c>
      <c r="AN14" s="13">
        <v>0</v>
      </c>
      <c r="AO14" s="31">
        <v>0</v>
      </c>
      <c r="AP14" s="31">
        <v>0</v>
      </c>
      <c r="AQ14" s="31">
        <v>119255</v>
      </c>
      <c r="AR14" s="31">
        <v>0</v>
      </c>
      <c r="AS14" s="31">
        <v>41.4</v>
      </c>
      <c r="AT14" s="31">
        <v>41.4</v>
      </c>
      <c r="AU14" s="31">
        <v>0</v>
      </c>
      <c r="AV14" s="31">
        <v>30.470400000000005</v>
      </c>
      <c r="AW14" s="31">
        <v>10.929599999999994</v>
      </c>
      <c r="AX14" s="31">
        <v>0</v>
      </c>
      <c r="AY14" s="31">
        <v>0</v>
      </c>
      <c r="AZ14" s="31">
        <v>0</v>
      </c>
      <c r="BA14" s="31">
        <v>0</v>
      </c>
      <c r="BB14" s="31">
        <v>0</v>
      </c>
      <c r="BC14" s="31">
        <v>0</v>
      </c>
      <c r="BD14" s="31">
        <v>0</v>
      </c>
      <c r="BE14" s="31">
        <v>0</v>
      </c>
      <c r="BF14" s="31">
        <v>0</v>
      </c>
      <c r="BG14" s="31">
        <v>0</v>
      </c>
      <c r="BH14" s="31">
        <v>0</v>
      </c>
      <c r="BI14" s="31">
        <v>0</v>
      </c>
      <c r="BJ14" s="31">
        <v>0</v>
      </c>
      <c r="BK14" s="31">
        <v>0</v>
      </c>
      <c r="BL14" s="31">
        <v>0</v>
      </c>
      <c r="BM14" s="31">
        <v>0</v>
      </c>
      <c r="BN14" s="31">
        <v>0</v>
      </c>
      <c r="BO14" s="31">
        <v>0</v>
      </c>
      <c r="BP14" s="31">
        <v>0</v>
      </c>
      <c r="BQ14" s="31">
        <v>0</v>
      </c>
      <c r="BR14" s="31">
        <v>0</v>
      </c>
      <c r="BS14" s="31">
        <v>0</v>
      </c>
      <c r="BT14" s="31">
        <v>0</v>
      </c>
      <c r="BU14" s="31">
        <v>0</v>
      </c>
      <c r="BV14" s="31">
        <v>0</v>
      </c>
      <c r="BW14" s="31">
        <v>0</v>
      </c>
      <c r="BX14" s="31">
        <v>0</v>
      </c>
      <c r="BY14" s="31">
        <v>212065</v>
      </c>
    </row>
    <row r="15" spans="1:77">
      <c r="A15" s="23">
        <v>2012</v>
      </c>
      <c r="B15" s="23">
        <v>1966</v>
      </c>
      <c r="C15" s="23" t="s">
        <v>109</v>
      </c>
      <c r="D15" s="23" t="s">
        <v>110</v>
      </c>
      <c r="E15" s="23" t="s">
        <v>88</v>
      </c>
      <c r="F15" s="23" t="s">
        <v>89</v>
      </c>
      <c r="G15" s="22" t="s">
        <v>90</v>
      </c>
      <c r="H15" s="39">
        <v>37600</v>
      </c>
      <c r="I15" s="39">
        <v>40891</v>
      </c>
      <c r="J15" s="22" t="s">
        <v>91</v>
      </c>
      <c r="K15" s="37"/>
      <c r="L15" s="18"/>
      <c r="M15" s="18">
        <v>30</v>
      </c>
      <c r="N15" s="18">
        <v>0</v>
      </c>
      <c r="O15" s="36">
        <v>30</v>
      </c>
      <c r="P15" s="18">
        <v>0</v>
      </c>
      <c r="Q15" s="18">
        <v>4.4000000000000004</v>
      </c>
      <c r="R15" s="18">
        <v>3.1</v>
      </c>
      <c r="S15" s="36">
        <v>37.5</v>
      </c>
      <c r="T15" s="36"/>
      <c r="U15" s="17"/>
      <c r="V15" s="17">
        <v>25.6</v>
      </c>
      <c r="W15" s="17">
        <v>0</v>
      </c>
      <c r="X15" s="36">
        <v>25.6</v>
      </c>
      <c r="Y15" s="17">
        <v>0</v>
      </c>
      <c r="Z15" s="17">
        <v>3.5</v>
      </c>
      <c r="AA15" s="17">
        <v>2.2000000000000002</v>
      </c>
      <c r="AB15" s="35">
        <v>31.3</v>
      </c>
      <c r="AC15" s="34" t="s">
        <v>92</v>
      </c>
      <c r="AD15" s="33"/>
      <c r="AE15" s="33"/>
      <c r="AF15" s="32" t="s">
        <v>93</v>
      </c>
      <c r="AG15" s="13">
        <v>0</v>
      </c>
      <c r="AH15" s="13">
        <v>0</v>
      </c>
      <c r="AI15" s="13">
        <v>0</v>
      </c>
      <c r="AJ15" s="13">
        <v>0</v>
      </c>
      <c r="AK15" s="13">
        <v>0</v>
      </c>
      <c r="AL15" s="13">
        <v>0</v>
      </c>
      <c r="AM15" s="13">
        <v>0</v>
      </c>
      <c r="AN15" s="13">
        <v>0</v>
      </c>
      <c r="AO15" s="31">
        <v>0</v>
      </c>
      <c r="AP15" s="31">
        <v>0</v>
      </c>
      <c r="AQ15" s="31">
        <v>0</v>
      </c>
      <c r="AR15" s="31">
        <v>0</v>
      </c>
      <c r="AS15" s="40">
        <v>14</v>
      </c>
      <c r="AT15" s="31">
        <v>14</v>
      </c>
      <c r="AU15" s="31">
        <v>0</v>
      </c>
      <c r="AV15" s="31">
        <v>0</v>
      </c>
      <c r="AW15" s="31">
        <v>14</v>
      </c>
      <c r="AX15" s="31">
        <v>0</v>
      </c>
      <c r="AY15" s="31">
        <v>0</v>
      </c>
      <c r="AZ15" s="31">
        <v>0</v>
      </c>
      <c r="BA15" s="31">
        <v>6032</v>
      </c>
      <c r="BB15" s="31">
        <v>0</v>
      </c>
      <c r="BC15" s="31">
        <v>6032</v>
      </c>
      <c r="BD15" s="31">
        <v>4719</v>
      </c>
      <c r="BE15" s="31">
        <v>7665</v>
      </c>
      <c r="BF15" s="31">
        <v>359</v>
      </c>
      <c r="BG15" s="31">
        <v>75</v>
      </c>
      <c r="BH15" s="31">
        <v>0</v>
      </c>
      <c r="BI15" s="31">
        <v>0</v>
      </c>
      <c r="BJ15" s="31">
        <v>0</v>
      </c>
      <c r="BK15" s="31">
        <v>0</v>
      </c>
      <c r="BL15" s="31">
        <v>0</v>
      </c>
      <c r="BM15" s="31">
        <v>0</v>
      </c>
      <c r="BN15" s="31">
        <v>0</v>
      </c>
      <c r="BO15" s="31">
        <v>0</v>
      </c>
      <c r="BP15" s="31">
        <v>0</v>
      </c>
      <c r="BQ15" s="31">
        <v>0</v>
      </c>
      <c r="BR15" s="31">
        <v>0</v>
      </c>
      <c r="BS15" s="31">
        <v>0</v>
      </c>
      <c r="BT15" s="31">
        <v>0</v>
      </c>
      <c r="BU15" s="31">
        <v>0</v>
      </c>
      <c r="BV15" s="31">
        <v>0</v>
      </c>
      <c r="BW15" s="31">
        <v>0</v>
      </c>
      <c r="BX15" s="31">
        <v>0</v>
      </c>
      <c r="BY15" s="31">
        <v>0</v>
      </c>
    </row>
    <row r="16" spans="1:77">
      <c r="A16" s="23">
        <v>2012</v>
      </c>
      <c r="B16" s="23">
        <v>2008</v>
      </c>
      <c r="C16" s="23" t="s">
        <v>111</v>
      </c>
      <c r="D16" s="23" t="s">
        <v>112</v>
      </c>
      <c r="E16" s="23" t="s">
        <v>88</v>
      </c>
      <c r="F16" s="23" t="s">
        <v>113</v>
      </c>
      <c r="G16" s="22" t="s">
        <v>90</v>
      </c>
      <c r="H16" s="39">
        <v>37894</v>
      </c>
      <c r="I16" s="39">
        <v>40648</v>
      </c>
      <c r="J16" s="22" t="s">
        <v>91</v>
      </c>
      <c r="K16" s="37"/>
      <c r="L16" s="18"/>
      <c r="M16" s="18">
        <v>24</v>
      </c>
      <c r="N16" s="18">
        <v>0</v>
      </c>
      <c r="O16" s="36">
        <v>24</v>
      </c>
      <c r="P16" s="18">
        <v>0</v>
      </c>
      <c r="Q16" s="18">
        <v>8.1</v>
      </c>
      <c r="R16" s="18">
        <v>3.6</v>
      </c>
      <c r="S16" s="36">
        <v>35.700000000000003</v>
      </c>
      <c r="T16" s="36"/>
      <c r="U16" s="17"/>
      <c r="V16" s="17">
        <v>23.9</v>
      </c>
      <c r="W16" s="17">
        <v>0</v>
      </c>
      <c r="X16" s="36">
        <v>23.9</v>
      </c>
      <c r="Y16" s="17">
        <v>0</v>
      </c>
      <c r="Z16" s="17">
        <v>13</v>
      </c>
      <c r="AA16" s="17">
        <v>0</v>
      </c>
      <c r="AB16" s="35">
        <v>36.9</v>
      </c>
      <c r="AC16" s="34" t="s">
        <v>92</v>
      </c>
      <c r="AD16" s="33"/>
      <c r="AE16" s="33"/>
      <c r="AF16" s="32" t="s">
        <v>93</v>
      </c>
      <c r="AG16" s="13">
        <v>0</v>
      </c>
      <c r="AH16" s="13">
        <v>0</v>
      </c>
      <c r="AI16" s="13">
        <v>0</v>
      </c>
      <c r="AJ16" s="13">
        <v>0</v>
      </c>
      <c r="AK16" s="13">
        <v>0</v>
      </c>
      <c r="AL16" s="13">
        <v>0</v>
      </c>
      <c r="AM16" s="13">
        <v>0</v>
      </c>
      <c r="AN16" s="13">
        <v>0</v>
      </c>
      <c r="AO16" s="31">
        <v>0</v>
      </c>
      <c r="AP16" s="31">
        <v>0</v>
      </c>
      <c r="AQ16" s="31">
        <v>0</v>
      </c>
      <c r="AR16" s="31">
        <v>0</v>
      </c>
      <c r="AS16" s="31">
        <v>0</v>
      </c>
      <c r="AT16" s="31">
        <v>0</v>
      </c>
      <c r="AU16" s="31">
        <v>0</v>
      </c>
      <c r="AV16" s="31">
        <v>0</v>
      </c>
      <c r="AW16" s="31">
        <v>0</v>
      </c>
      <c r="AX16" s="31">
        <v>0</v>
      </c>
      <c r="AY16" s="31">
        <v>0</v>
      </c>
      <c r="AZ16" s="31">
        <v>0</v>
      </c>
      <c r="BA16" s="31">
        <v>90397</v>
      </c>
      <c r="BB16" s="31">
        <v>90397</v>
      </c>
      <c r="BC16" s="31">
        <v>0</v>
      </c>
      <c r="BD16" s="31">
        <v>44768</v>
      </c>
      <c r="BE16" s="31">
        <v>0</v>
      </c>
      <c r="BF16" s="31">
        <v>4552</v>
      </c>
      <c r="BG16" s="31">
        <v>0</v>
      </c>
      <c r="BH16" s="31">
        <v>0</v>
      </c>
      <c r="BI16" s="31">
        <v>0</v>
      </c>
      <c r="BJ16" s="31">
        <v>0</v>
      </c>
      <c r="BK16" s="31">
        <v>0</v>
      </c>
      <c r="BL16" s="31">
        <v>0</v>
      </c>
      <c r="BM16" s="31">
        <v>0</v>
      </c>
      <c r="BN16" s="31">
        <v>0</v>
      </c>
      <c r="BO16" s="31">
        <v>0</v>
      </c>
      <c r="BP16" s="31">
        <v>0</v>
      </c>
      <c r="BQ16" s="31">
        <v>0</v>
      </c>
      <c r="BR16" s="31">
        <v>0</v>
      </c>
      <c r="BS16" s="31">
        <v>0</v>
      </c>
      <c r="BT16" s="31">
        <v>0</v>
      </c>
      <c r="BU16" s="31">
        <v>0</v>
      </c>
      <c r="BV16" s="31">
        <v>0</v>
      </c>
      <c r="BW16" s="31">
        <v>0</v>
      </c>
      <c r="BX16" s="31">
        <v>0</v>
      </c>
      <c r="BY16" s="31">
        <v>0</v>
      </c>
    </row>
    <row r="17" spans="1:77">
      <c r="A17" s="23">
        <v>2012</v>
      </c>
      <c r="B17" s="23">
        <v>2268</v>
      </c>
      <c r="C17" s="23" t="s">
        <v>114</v>
      </c>
      <c r="D17" s="23" t="s">
        <v>115</v>
      </c>
      <c r="E17" s="23" t="s">
        <v>88</v>
      </c>
      <c r="F17" s="23" t="s">
        <v>116</v>
      </c>
      <c r="G17" s="22" t="s">
        <v>90</v>
      </c>
      <c r="H17" s="44">
        <v>39016</v>
      </c>
      <c r="I17" s="39">
        <v>39436</v>
      </c>
      <c r="J17" s="22" t="s">
        <v>91</v>
      </c>
      <c r="K17" s="37"/>
      <c r="L17" s="18"/>
      <c r="M17" s="18">
        <v>56</v>
      </c>
      <c r="N17" s="18">
        <v>0</v>
      </c>
      <c r="O17" s="36">
        <v>56</v>
      </c>
      <c r="P17" s="18">
        <v>0</v>
      </c>
      <c r="Q17" s="18">
        <v>0</v>
      </c>
      <c r="R17" s="18">
        <v>0</v>
      </c>
      <c r="S17" s="36">
        <v>56</v>
      </c>
      <c r="T17" s="36"/>
      <c r="U17" s="17"/>
      <c r="V17" s="17">
        <v>57.154000000000003</v>
      </c>
      <c r="W17" s="17">
        <v>0</v>
      </c>
      <c r="X17" s="36">
        <v>57.154000000000003</v>
      </c>
      <c r="Y17" s="17">
        <v>0</v>
      </c>
      <c r="Z17" s="17">
        <v>0</v>
      </c>
      <c r="AA17" s="17">
        <v>0</v>
      </c>
      <c r="AB17" s="43">
        <v>57.154000000000003</v>
      </c>
      <c r="AC17" s="42" t="s">
        <v>92</v>
      </c>
      <c r="AD17" s="41"/>
      <c r="AE17" s="41"/>
      <c r="AF17" s="32" t="s">
        <v>92</v>
      </c>
      <c r="AG17" s="13">
        <v>0</v>
      </c>
      <c r="AH17" s="13">
        <v>0</v>
      </c>
      <c r="AI17" s="13">
        <v>0</v>
      </c>
      <c r="AJ17" s="13">
        <v>0</v>
      </c>
      <c r="AK17" s="13">
        <v>0</v>
      </c>
      <c r="AL17" s="13">
        <v>0</v>
      </c>
      <c r="AM17" s="13">
        <v>0</v>
      </c>
      <c r="AN17" s="13">
        <v>0</v>
      </c>
      <c r="AO17" s="31">
        <v>0</v>
      </c>
      <c r="AP17" s="31">
        <v>0</v>
      </c>
      <c r="AQ17" s="31">
        <v>0</v>
      </c>
      <c r="AR17" s="31">
        <v>0</v>
      </c>
      <c r="AS17" s="31">
        <v>0</v>
      </c>
      <c r="AT17" s="40">
        <v>0</v>
      </c>
      <c r="AU17" s="31">
        <v>0</v>
      </c>
      <c r="AV17" s="31">
        <v>0</v>
      </c>
      <c r="AW17" s="31">
        <v>0</v>
      </c>
      <c r="AX17" s="31">
        <v>0</v>
      </c>
      <c r="AY17" s="31">
        <v>0</v>
      </c>
      <c r="AZ17" s="31">
        <v>0</v>
      </c>
      <c r="BA17" s="31">
        <v>0</v>
      </c>
      <c r="BB17" s="31">
        <v>0</v>
      </c>
      <c r="BC17" s="31">
        <v>0</v>
      </c>
      <c r="BD17" s="31">
        <v>0</v>
      </c>
      <c r="BE17" s="31">
        <v>0</v>
      </c>
      <c r="BF17" s="31">
        <v>0</v>
      </c>
      <c r="BG17" s="31">
        <v>0</v>
      </c>
      <c r="BH17" s="31">
        <v>0</v>
      </c>
      <c r="BI17" s="31">
        <v>0</v>
      </c>
      <c r="BJ17" s="31">
        <v>0</v>
      </c>
      <c r="BK17" s="31">
        <v>0</v>
      </c>
      <c r="BL17" s="31">
        <v>0</v>
      </c>
      <c r="BM17" s="31">
        <v>0</v>
      </c>
      <c r="BN17" s="31">
        <v>0</v>
      </c>
      <c r="BO17" s="31">
        <v>0</v>
      </c>
      <c r="BP17" s="31">
        <v>0</v>
      </c>
      <c r="BQ17" s="31">
        <v>0</v>
      </c>
      <c r="BR17" s="31">
        <v>0</v>
      </c>
      <c r="BS17" s="31">
        <v>0</v>
      </c>
      <c r="BT17" s="31">
        <v>0</v>
      </c>
      <c r="BU17" s="31">
        <v>0</v>
      </c>
      <c r="BV17" s="31">
        <v>0</v>
      </c>
      <c r="BW17" s="31">
        <v>0</v>
      </c>
      <c r="BX17" s="31">
        <v>0</v>
      </c>
      <c r="BY17" s="31">
        <v>0</v>
      </c>
    </row>
    <row r="18" spans="1:77">
      <c r="A18" s="23">
        <v>2012</v>
      </c>
      <c r="B18" s="23" t="s">
        <v>117</v>
      </c>
      <c r="C18" s="23" t="s">
        <v>118</v>
      </c>
      <c r="D18" s="23" t="s">
        <v>115</v>
      </c>
      <c r="E18" s="23" t="s">
        <v>88</v>
      </c>
      <c r="F18" s="23" t="s">
        <v>89</v>
      </c>
      <c r="G18" s="22" t="s">
        <v>90</v>
      </c>
      <c r="H18" s="39">
        <v>39016</v>
      </c>
      <c r="I18" s="38">
        <v>41173</v>
      </c>
      <c r="J18" s="22" t="s">
        <v>91</v>
      </c>
      <c r="K18" s="37"/>
      <c r="L18" s="18"/>
      <c r="M18" s="18">
        <v>8.6999999999999993</v>
      </c>
      <c r="N18" s="18">
        <v>0</v>
      </c>
      <c r="O18" s="36">
        <v>8.6999999999999993</v>
      </c>
      <c r="P18" s="18">
        <v>0</v>
      </c>
      <c r="Q18" s="18">
        <v>1.06</v>
      </c>
      <c r="R18" s="18">
        <v>1.71</v>
      </c>
      <c r="S18" s="36">
        <v>11.469999999999999</v>
      </c>
      <c r="T18" s="36"/>
      <c r="U18" s="17"/>
      <c r="V18" s="17">
        <v>8.6399559999999997</v>
      </c>
      <c r="W18" s="17">
        <v>0</v>
      </c>
      <c r="X18" s="36">
        <v>8.6399559999999997</v>
      </c>
      <c r="Y18" s="17">
        <v>0</v>
      </c>
      <c r="Z18" s="17">
        <v>0</v>
      </c>
      <c r="AA18" s="17">
        <v>0</v>
      </c>
      <c r="AB18" s="35">
        <v>8.6399559999999997</v>
      </c>
      <c r="AC18" s="34" t="s">
        <v>92</v>
      </c>
      <c r="AD18" s="33"/>
      <c r="AE18" s="33"/>
      <c r="AF18" s="32" t="s">
        <v>92</v>
      </c>
      <c r="AG18" s="13">
        <v>0</v>
      </c>
      <c r="AH18" s="13">
        <v>0</v>
      </c>
      <c r="AI18" s="13">
        <v>0</v>
      </c>
      <c r="AJ18" s="13">
        <v>0</v>
      </c>
      <c r="AK18" s="13">
        <v>0</v>
      </c>
      <c r="AL18" s="13">
        <v>0</v>
      </c>
      <c r="AM18" s="13">
        <v>0</v>
      </c>
      <c r="AN18" s="13">
        <v>0</v>
      </c>
      <c r="AO18" s="31">
        <v>0</v>
      </c>
      <c r="AP18" s="31">
        <v>0</v>
      </c>
      <c r="AQ18" s="31">
        <v>0</v>
      </c>
      <c r="AR18" s="31">
        <v>0</v>
      </c>
      <c r="AS18" s="31">
        <v>0</v>
      </c>
      <c r="AT18" s="31">
        <v>0</v>
      </c>
      <c r="AU18" s="31">
        <v>0</v>
      </c>
      <c r="AV18" s="31">
        <v>0</v>
      </c>
      <c r="AW18" s="31">
        <v>0</v>
      </c>
      <c r="AX18" s="31">
        <v>0</v>
      </c>
      <c r="AY18" s="31">
        <v>0</v>
      </c>
      <c r="AZ18" s="31">
        <v>0</v>
      </c>
      <c r="BA18" s="31">
        <v>0</v>
      </c>
      <c r="BB18" s="31">
        <v>0</v>
      </c>
      <c r="BC18" s="31">
        <v>0</v>
      </c>
      <c r="BD18" s="31">
        <v>0</v>
      </c>
      <c r="BE18" s="31">
        <v>0</v>
      </c>
      <c r="BF18" s="31">
        <v>0</v>
      </c>
      <c r="BG18" s="31">
        <v>0</v>
      </c>
      <c r="BH18" s="31">
        <v>0</v>
      </c>
      <c r="BI18" s="31">
        <v>0</v>
      </c>
      <c r="BJ18" s="31">
        <v>0</v>
      </c>
      <c r="BK18" s="31">
        <v>0</v>
      </c>
      <c r="BL18" s="31">
        <v>0</v>
      </c>
      <c r="BM18" s="31">
        <v>0</v>
      </c>
      <c r="BN18" s="31">
        <v>0</v>
      </c>
      <c r="BO18" s="31">
        <v>0</v>
      </c>
      <c r="BP18" s="31">
        <v>0</v>
      </c>
      <c r="BQ18" s="31">
        <v>0</v>
      </c>
      <c r="BR18" s="31">
        <v>0</v>
      </c>
      <c r="BS18" s="31">
        <v>0</v>
      </c>
      <c r="BT18" s="31">
        <v>0</v>
      </c>
      <c r="BU18" s="31">
        <v>0</v>
      </c>
      <c r="BV18" s="31">
        <v>0</v>
      </c>
      <c r="BW18" s="31">
        <v>0</v>
      </c>
      <c r="BX18" s="31">
        <v>0</v>
      </c>
      <c r="BY18" s="31">
        <v>0</v>
      </c>
    </row>
    <row r="19" spans="1:77">
      <c r="A19" s="23">
        <v>2013</v>
      </c>
      <c r="B19" s="23">
        <v>2111</v>
      </c>
      <c r="C19" s="23" t="s">
        <v>119</v>
      </c>
      <c r="D19" s="23" t="s">
        <v>120</v>
      </c>
      <c r="E19" s="23" t="s">
        <v>88</v>
      </c>
      <c r="F19" s="23" t="s">
        <v>89</v>
      </c>
      <c r="G19" s="22" t="s">
        <v>90</v>
      </c>
      <c r="H19" s="30">
        <v>38316</v>
      </c>
      <c r="I19" s="30">
        <v>41191</v>
      </c>
      <c r="J19" s="20" t="s">
        <v>91</v>
      </c>
      <c r="K19" s="19"/>
      <c r="L19" s="27"/>
      <c r="M19" s="27">
        <v>20</v>
      </c>
      <c r="N19" s="18">
        <v>0</v>
      </c>
      <c r="O19" s="18">
        <v>20</v>
      </c>
      <c r="P19" s="26">
        <v>0</v>
      </c>
      <c r="Q19" s="26">
        <v>5</v>
      </c>
      <c r="R19" s="25">
        <v>0</v>
      </c>
      <c r="S19" s="24">
        <v>25</v>
      </c>
      <c r="T19" s="18"/>
      <c r="U19" s="17"/>
      <c r="V19" s="17">
        <v>16.8</v>
      </c>
      <c r="W19" s="17">
        <v>0</v>
      </c>
      <c r="X19" s="17">
        <v>16.8</v>
      </c>
      <c r="Y19" s="17">
        <v>0</v>
      </c>
      <c r="Z19" s="17">
        <v>2.7</v>
      </c>
      <c r="AA19" s="17">
        <v>0</v>
      </c>
      <c r="AB19" s="17">
        <v>19.5</v>
      </c>
      <c r="AC19" s="16" t="s">
        <v>92</v>
      </c>
      <c r="AD19" s="15"/>
      <c r="AE19" s="15"/>
      <c r="AF19" s="14" t="s">
        <v>93</v>
      </c>
      <c r="AG19" s="13">
        <v>0</v>
      </c>
      <c r="AH19" s="13">
        <v>0</v>
      </c>
      <c r="AI19" s="12">
        <v>0</v>
      </c>
      <c r="AJ19" s="12">
        <v>0</v>
      </c>
      <c r="AK19" s="12">
        <v>0</v>
      </c>
      <c r="AL19" s="12">
        <v>0</v>
      </c>
      <c r="AM19" s="12">
        <v>0</v>
      </c>
      <c r="AN19" s="11">
        <v>0</v>
      </c>
      <c r="AO19" s="11">
        <v>0</v>
      </c>
      <c r="AP19" s="11">
        <v>0</v>
      </c>
      <c r="AQ19" s="11">
        <v>0</v>
      </c>
      <c r="AR19" s="11">
        <v>0</v>
      </c>
      <c r="AS19" s="11">
        <v>0</v>
      </c>
      <c r="AT19" s="11">
        <v>0</v>
      </c>
      <c r="AU19" s="11">
        <v>0</v>
      </c>
      <c r="AV19" s="11">
        <v>0</v>
      </c>
      <c r="AW19" s="11">
        <v>0</v>
      </c>
      <c r="AX19" s="11">
        <v>0</v>
      </c>
      <c r="AY19" s="11">
        <v>0</v>
      </c>
      <c r="AZ19" s="11">
        <v>0</v>
      </c>
      <c r="BA19" s="11">
        <v>0</v>
      </c>
      <c r="BB19" s="11">
        <v>0</v>
      </c>
      <c r="BC19" s="11">
        <v>0</v>
      </c>
      <c r="BD19" s="11">
        <v>0</v>
      </c>
      <c r="BE19" s="11">
        <v>0</v>
      </c>
      <c r="BF19" s="11">
        <v>0</v>
      </c>
      <c r="BG19" s="11">
        <v>0</v>
      </c>
      <c r="BH19" s="11">
        <v>0</v>
      </c>
      <c r="BI19" s="11">
        <v>0</v>
      </c>
      <c r="BJ19" s="11">
        <v>0</v>
      </c>
      <c r="BK19" s="11">
        <v>0</v>
      </c>
      <c r="BL19" s="11">
        <v>0</v>
      </c>
      <c r="BM19" s="11">
        <v>0</v>
      </c>
      <c r="BN19" s="11">
        <v>0</v>
      </c>
      <c r="BO19" s="11">
        <v>0</v>
      </c>
      <c r="BP19" s="11">
        <v>0</v>
      </c>
      <c r="BQ19" s="11">
        <v>0</v>
      </c>
      <c r="BR19" s="11">
        <v>0</v>
      </c>
      <c r="BS19" s="11">
        <v>0</v>
      </c>
      <c r="BT19" s="11">
        <v>1060</v>
      </c>
      <c r="BU19" s="11">
        <v>530</v>
      </c>
      <c r="BV19" s="11">
        <v>530</v>
      </c>
      <c r="BW19" s="11">
        <v>1060</v>
      </c>
      <c r="BX19" s="11">
        <v>0</v>
      </c>
      <c r="BY19" s="11">
        <v>0</v>
      </c>
    </row>
    <row r="20" spans="1:77">
      <c r="A20" s="23">
        <v>2014</v>
      </c>
      <c r="B20" s="23" t="s">
        <v>121</v>
      </c>
      <c r="C20" s="23" t="s">
        <v>122</v>
      </c>
      <c r="D20" s="23">
        <v>40554</v>
      </c>
      <c r="E20" s="23" t="s">
        <v>88</v>
      </c>
      <c r="F20" s="23" t="s">
        <v>123</v>
      </c>
      <c r="G20" s="22" t="s">
        <v>90</v>
      </c>
      <c r="H20" s="29">
        <v>39420</v>
      </c>
      <c r="I20" s="28">
        <v>41813</v>
      </c>
      <c r="J20" s="20" t="s">
        <v>91</v>
      </c>
      <c r="K20" s="19"/>
      <c r="L20" s="27"/>
      <c r="M20" s="27">
        <v>100</v>
      </c>
      <c r="N20" s="18">
        <v>0</v>
      </c>
      <c r="O20" s="18">
        <v>100</v>
      </c>
      <c r="P20" s="26">
        <v>10</v>
      </c>
      <c r="Q20" s="26">
        <v>48.5</v>
      </c>
      <c r="R20" s="25">
        <v>2.7</v>
      </c>
      <c r="S20" s="24">
        <v>161.19999999999999</v>
      </c>
      <c r="T20" s="18"/>
      <c r="U20" s="17"/>
      <c r="V20" s="17">
        <v>93.56</v>
      </c>
      <c r="W20" s="17">
        <v>0</v>
      </c>
      <c r="X20" s="17">
        <v>93.56</v>
      </c>
      <c r="Y20" s="17">
        <v>31.85</v>
      </c>
      <c r="Z20" s="17">
        <v>51.039999999999992</v>
      </c>
      <c r="AA20" s="17">
        <v>3.4</v>
      </c>
      <c r="AB20" s="17">
        <v>179.85</v>
      </c>
      <c r="AC20" s="16" t="s">
        <v>93</v>
      </c>
      <c r="AD20" s="15" t="s">
        <v>124</v>
      </c>
      <c r="AE20" s="15" t="s">
        <v>125</v>
      </c>
      <c r="AF20" s="14" t="s">
        <v>93</v>
      </c>
      <c r="AG20" s="13">
        <v>0</v>
      </c>
      <c r="AH20" s="13">
        <v>0</v>
      </c>
      <c r="AI20" s="12">
        <v>0</v>
      </c>
      <c r="AJ20" s="12">
        <v>0</v>
      </c>
      <c r="AK20" s="12">
        <v>0</v>
      </c>
      <c r="AL20" s="12">
        <v>0</v>
      </c>
      <c r="AM20" s="12">
        <v>0</v>
      </c>
      <c r="AN20" s="11">
        <v>0</v>
      </c>
      <c r="AO20" s="11">
        <v>0</v>
      </c>
      <c r="AP20" s="11">
        <v>0</v>
      </c>
      <c r="AQ20" s="11">
        <v>6608</v>
      </c>
      <c r="AR20" s="11">
        <v>0</v>
      </c>
      <c r="AS20" s="11">
        <v>826</v>
      </c>
      <c r="AT20" s="11">
        <v>0</v>
      </c>
      <c r="AU20" s="11">
        <v>826</v>
      </c>
      <c r="AV20" s="11">
        <v>826</v>
      </c>
      <c r="AW20" s="11">
        <v>0</v>
      </c>
      <c r="AX20" s="11">
        <v>0</v>
      </c>
      <c r="AY20" s="11">
        <v>0</v>
      </c>
      <c r="AZ20" s="11">
        <v>0</v>
      </c>
      <c r="BA20" s="11">
        <v>36582</v>
      </c>
      <c r="BB20" s="11">
        <v>36582</v>
      </c>
      <c r="BC20" s="11">
        <v>0</v>
      </c>
      <c r="BD20" s="11">
        <v>0</v>
      </c>
      <c r="BE20" s="11">
        <v>0</v>
      </c>
      <c r="BF20" s="11">
        <v>1293</v>
      </c>
      <c r="BG20" s="11">
        <v>0</v>
      </c>
      <c r="BH20" s="11">
        <v>0</v>
      </c>
      <c r="BI20" s="11">
        <v>0</v>
      </c>
      <c r="BJ20" s="11">
        <v>0</v>
      </c>
      <c r="BK20" s="11">
        <v>0</v>
      </c>
      <c r="BL20" s="11">
        <v>0</v>
      </c>
      <c r="BM20" s="11">
        <v>0</v>
      </c>
      <c r="BN20" s="11">
        <v>0</v>
      </c>
      <c r="BO20" s="11">
        <v>0</v>
      </c>
      <c r="BP20" s="11">
        <v>0</v>
      </c>
      <c r="BQ20" s="11">
        <v>0</v>
      </c>
      <c r="BR20" s="11">
        <v>0</v>
      </c>
      <c r="BS20" s="11">
        <v>0</v>
      </c>
      <c r="BT20" s="11">
        <v>0</v>
      </c>
      <c r="BU20" s="11">
        <v>0</v>
      </c>
      <c r="BV20" s="11">
        <v>0</v>
      </c>
      <c r="BW20" s="11">
        <v>0</v>
      </c>
      <c r="BX20" s="11">
        <v>0</v>
      </c>
      <c r="BY20" s="11">
        <v>0</v>
      </c>
    </row>
    <row r="21" spans="1:77">
      <c r="A21" s="23">
        <v>2014</v>
      </c>
      <c r="B21" s="23" t="s">
        <v>126</v>
      </c>
      <c r="C21" s="23" t="s">
        <v>127</v>
      </c>
      <c r="D21" s="23">
        <v>36172</v>
      </c>
      <c r="E21" s="23" t="s">
        <v>88</v>
      </c>
      <c r="F21" s="23" t="s">
        <v>128</v>
      </c>
      <c r="G21" s="22" t="s">
        <v>90</v>
      </c>
      <c r="H21" s="29">
        <v>39743</v>
      </c>
      <c r="I21" s="28">
        <v>41372</v>
      </c>
      <c r="J21" s="20" t="s">
        <v>91</v>
      </c>
      <c r="K21" s="19"/>
      <c r="L21" s="27"/>
      <c r="M21" s="27">
        <v>106.3</v>
      </c>
      <c r="N21" s="18">
        <v>0</v>
      </c>
      <c r="O21" s="18">
        <v>106.3</v>
      </c>
      <c r="P21" s="26">
        <v>8.8000000000000007</v>
      </c>
      <c r="Q21" s="26">
        <v>260.8</v>
      </c>
      <c r="R21" s="25">
        <v>0</v>
      </c>
      <c r="S21" s="24">
        <v>375.9</v>
      </c>
      <c r="T21" s="18"/>
      <c r="U21" s="17"/>
      <c r="V21" s="17">
        <v>106.3</v>
      </c>
      <c r="W21" s="17">
        <v>0</v>
      </c>
      <c r="X21" s="17">
        <v>106.3</v>
      </c>
      <c r="Y21" s="17">
        <v>8.51</v>
      </c>
      <c r="Z21" s="17">
        <v>260.8</v>
      </c>
      <c r="AA21" s="17">
        <v>0</v>
      </c>
      <c r="AB21" s="17">
        <v>375.61</v>
      </c>
      <c r="AC21" s="16" t="s">
        <v>93</v>
      </c>
      <c r="AD21" s="15" t="s">
        <v>129</v>
      </c>
      <c r="AE21" s="15" t="s">
        <v>130</v>
      </c>
      <c r="AF21" s="14" t="s">
        <v>92</v>
      </c>
      <c r="AG21" s="13">
        <v>0</v>
      </c>
      <c r="AH21" s="13">
        <v>0</v>
      </c>
      <c r="AI21" s="12">
        <v>0</v>
      </c>
      <c r="AJ21" s="12">
        <v>0</v>
      </c>
      <c r="AK21" s="12">
        <v>0</v>
      </c>
      <c r="AL21" s="12">
        <v>0</v>
      </c>
      <c r="AM21" s="12">
        <v>0</v>
      </c>
      <c r="AN21" s="11">
        <v>0</v>
      </c>
      <c r="AO21" s="11">
        <v>0</v>
      </c>
      <c r="AP21" s="11">
        <v>0</v>
      </c>
      <c r="AQ21" s="11">
        <v>0</v>
      </c>
      <c r="AR21" s="11">
        <v>0</v>
      </c>
      <c r="AS21" s="11">
        <v>0</v>
      </c>
      <c r="AT21" s="11">
        <v>0</v>
      </c>
      <c r="AU21" s="11">
        <v>0</v>
      </c>
      <c r="AV21" s="11">
        <v>0</v>
      </c>
      <c r="AW21" s="11">
        <v>0</v>
      </c>
      <c r="AX21" s="11">
        <v>0</v>
      </c>
      <c r="AY21" s="11">
        <v>0</v>
      </c>
      <c r="AZ21" s="11">
        <v>0</v>
      </c>
      <c r="BA21" s="11">
        <v>0</v>
      </c>
      <c r="BB21" s="11">
        <v>0</v>
      </c>
      <c r="BC21" s="11">
        <v>0</v>
      </c>
      <c r="BD21" s="11">
        <v>0</v>
      </c>
      <c r="BE21" s="11">
        <v>0</v>
      </c>
      <c r="BF21" s="11">
        <v>0</v>
      </c>
      <c r="BG21" s="11">
        <v>0</v>
      </c>
      <c r="BH21" s="11">
        <v>0</v>
      </c>
      <c r="BI21" s="11">
        <v>0</v>
      </c>
      <c r="BJ21" s="11">
        <v>0</v>
      </c>
      <c r="BK21" s="11">
        <v>0</v>
      </c>
      <c r="BL21" s="11">
        <v>0</v>
      </c>
      <c r="BM21" s="11">
        <v>0</v>
      </c>
      <c r="BN21" s="11">
        <v>0</v>
      </c>
      <c r="BO21" s="11">
        <v>0</v>
      </c>
      <c r="BP21" s="11">
        <v>0</v>
      </c>
      <c r="BQ21" s="11">
        <v>0</v>
      </c>
      <c r="BR21" s="11">
        <v>0</v>
      </c>
      <c r="BS21" s="11">
        <v>0</v>
      </c>
      <c r="BT21" s="11">
        <v>0</v>
      </c>
      <c r="BU21" s="11">
        <v>0</v>
      </c>
      <c r="BV21" s="11">
        <v>0</v>
      </c>
      <c r="BW21" s="11">
        <v>0</v>
      </c>
      <c r="BX21" s="11">
        <v>0</v>
      </c>
      <c r="BY21" s="11">
        <v>0</v>
      </c>
    </row>
    <row r="22" spans="1:77">
      <c r="A22" s="23">
        <v>2015</v>
      </c>
      <c r="B22" s="23" t="s">
        <v>131</v>
      </c>
      <c r="C22" s="23" t="s">
        <v>132</v>
      </c>
      <c r="D22" s="23" t="s">
        <v>133</v>
      </c>
      <c r="E22" s="23" t="s">
        <v>88</v>
      </c>
      <c r="F22" s="23" t="s">
        <v>89</v>
      </c>
      <c r="G22" s="22" t="s">
        <v>90</v>
      </c>
      <c r="H22" s="29">
        <v>39037</v>
      </c>
      <c r="I22" s="28">
        <v>41681</v>
      </c>
      <c r="J22" s="20" t="s">
        <v>91</v>
      </c>
      <c r="K22" s="19"/>
      <c r="L22" s="27"/>
      <c r="M22" s="27">
        <v>18</v>
      </c>
      <c r="N22" s="18">
        <v>0</v>
      </c>
      <c r="O22" s="18">
        <v>18</v>
      </c>
      <c r="P22" s="26">
        <v>0</v>
      </c>
      <c r="Q22" s="26">
        <v>0.8</v>
      </c>
      <c r="R22" s="25">
        <v>5.3</v>
      </c>
      <c r="S22" s="24">
        <v>24.1</v>
      </c>
      <c r="T22" s="18"/>
      <c r="U22" s="17"/>
      <c r="V22" s="17">
        <v>14.88</v>
      </c>
      <c r="W22" s="17">
        <v>0</v>
      </c>
      <c r="X22" s="17">
        <v>14.88</v>
      </c>
      <c r="Y22" s="17">
        <v>0</v>
      </c>
      <c r="Z22" s="17">
        <v>2.42</v>
      </c>
      <c r="AA22" s="17">
        <v>4.59</v>
      </c>
      <c r="AB22" s="17">
        <v>21.89</v>
      </c>
      <c r="AC22" s="16" t="s">
        <v>92</v>
      </c>
      <c r="AD22" s="15"/>
      <c r="AE22" s="15"/>
      <c r="AF22" s="14" t="s">
        <v>93</v>
      </c>
      <c r="AG22" s="13">
        <v>0</v>
      </c>
      <c r="AH22" s="13">
        <v>0</v>
      </c>
      <c r="AI22" s="12">
        <v>0</v>
      </c>
      <c r="AJ22" s="12">
        <v>0</v>
      </c>
      <c r="AK22" s="12">
        <v>0</v>
      </c>
      <c r="AL22" s="12">
        <v>0</v>
      </c>
      <c r="AM22" s="12">
        <v>0</v>
      </c>
      <c r="AN22" s="11">
        <v>0</v>
      </c>
      <c r="AO22" s="11">
        <v>0</v>
      </c>
      <c r="AP22" s="11">
        <v>0</v>
      </c>
      <c r="AQ22" s="11">
        <v>0</v>
      </c>
      <c r="AR22" s="11">
        <v>0</v>
      </c>
      <c r="AS22" s="11">
        <v>71</v>
      </c>
      <c r="AT22" s="11">
        <v>0</v>
      </c>
      <c r="AU22" s="11">
        <v>71</v>
      </c>
      <c r="AV22" s="11">
        <v>71</v>
      </c>
      <c r="AW22" s="11">
        <v>0</v>
      </c>
      <c r="AX22" s="11">
        <v>0</v>
      </c>
      <c r="AY22" s="11">
        <v>0</v>
      </c>
      <c r="AZ22" s="11">
        <v>0</v>
      </c>
      <c r="BA22" s="11">
        <v>0</v>
      </c>
      <c r="BB22" s="11">
        <v>0</v>
      </c>
      <c r="BC22" s="11">
        <v>0</v>
      </c>
      <c r="BD22" s="11">
        <v>0</v>
      </c>
      <c r="BE22" s="11">
        <v>0</v>
      </c>
      <c r="BF22" s="11">
        <v>0</v>
      </c>
      <c r="BG22" s="11">
        <v>1201</v>
      </c>
      <c r="BH22" s="11">
        <v>0</v>
      </c>
      <c r="BI22" s="11">
        <v>0</v>
      </c>
      <c r="BJ22" s="11">
        <v>0</v>
      </c>
      <c r="BK22" s="11">
        <v>0</v>
      </c>
      <c r="BL22" s="11">
        <v>0</v>
      </c>
      <c r="BM22" s="11">
        <v>0</v>
      </c>
      <c r="BN22" s="11">
        <v>0</v>
      </c>
      <c r="BO22" s="11">
        <v>0</v>
      </c>
      <c r="BP22" s="11">
        <v>0</v>
      </c>
      <c r="BQ22" s="11">
        <v>0</v>
      </c>
      <c r="BR22" s="11">
        <v>0</v>
      </c>
      <c r="BS22" s="11">
        <v>0</v>
      </c>
      <c r="BT22" s="11">
        <v>0</v>
      </c>
      <c r="BU22" s="11">
        <v>0</v>
      </c>
      <c r="BV22" s="11">
        <v>0</v>
      </c>
      <c r="BW22" s="11">
        <v>0</v>
      </c>
      <c r="BX22" s="11">
        <v>0</v>
      </c>
      <c r="BY22" s="11">
        <v>0</v>
      </c>
    </row>
    <row r="23" spans="1:77">
      <c r="A23" s="23">
        <v>2015</v>
      </c>
      <c r="B23" s="23">
        <v>2143</v>
      </c>
      <c r="C23" s="23" t="s">
        <v>134</v>
      </c>
      <c r="D23" s="23" t="s">
        <v>135</v>
      </c>
      <c r="E23" s="23" t="s">
        <v>88</v>
      </c>
      <c r="F23" s="23" t="s">
        <v>89</v>
      </c>
      <c r="G23" s="22" t="s">
        <v>90</v>
      </c>
      <c r="H23" s="29">
        <v>38337</v>
      </c>
      <c r="I23" s="28">
        <v>41619</v>
      </c>
      <c r="J23" s="20" t="s">
        <v>91</v>
      </c>
      <c r="K23" s="19"/>
      <c r="L23" s="27"/>
      <c r="M23" s="27">
        <v>10</v>
      </c>
      <c r="N23" s="18">
        <v>0</v>
      </c>
      <c r="O23" s="18">
        <v>10</v>
      </c>
      <c r="P23" s="26">
        <v>0</v>
      </c>
      <c r="Q23" s="26">
        <v>3.4</v>
      </c>
      <c r="R23" s="25">
        <v>2.1</v>
      </c>
      <c r="S23" s="24">
        <v>15.5</v>
      </c>
      <c r="T23" s="18"/>
      <c r="U23" s="17"/>
      <c r="V23" s="17">
        <v>7.37</v>
      </c>
      <c r="W23" s="17">
        <v>0</v>
      </c>
      <c r="X23" s="17">
        <v>7.37</v>
      </c>
      <c r="Y23" s="17">
        <v>0</v>
      </c>
      <c r="Z23" s="17">
        <v>3.4</v>
      </c>
      <c r="AA23" s="17">
        <v>2.1</v>
      </c>
      <c r="AB23" s="17">
        <v>12.87</v>
      </c>
      <c r="AC23" s="16" t="s">
        <v>92</v>
      </c>
      <c r="AD23" s="15"/>
      <c r="AE23" s="15"/>
      <c r="AF23" s="14" t="s">
        <v>93</v>
      </c>
      <c r="AG23" s="13">
        <v>0</v>
      </c>
      <c r="AH23" s="13">
        <v>0</v>
      </c>
      <c r="AI23" s="12">
        <v>0</v>
      </c>
      <c r="AJ23" s="12">
        <v>0</v>
      </c>
      <c r="AK23" s="12">
        <v>0</v>
      </c>
      <c r="AL23" s="12">
        <v>0</v>
      </c>
      <c r="AM23" s="12">
        <v>0</v>
      </c>
      <c r="AN23" s="11">
        <v>0</v>
      </c>
      <c r="AO23" s="11">
        <v>0</v>
      </c>
      <c r="AP23" s="11">
        <v>0</v>
      </c>
      <c r="AQ23" s="11">
        <v>0</v>
      </c>
      <c r="AR23" s="11">
        <v>0</v>
      </c>
      <c r="AS23" s="11">
        <v>0</v>
      </c>
      <c r="AT23" s="11">
        <v>0</v>
      </c>
      <c r="AU23" s="11">
        <v>0</v>
      </c>
      <c r="AV23" s="11">
        <v>0</v>
      </c>
      <c r="AW23" s="11">
        <v>0</v>
      </c>
      <c r="AX23" s="11">
        <v>0</v>
      </c>
      <c r="AY23" s="11">
        <v>0</v>
      </c>
      <c r="AZ23" s="11">
        <v>0</v>
      </c>
      <c r="BA23" s="11">
        <v>7520</v>
      </c>
      <c r="BB23" s="11">
        <v>7520</v>
      </c>
      <c r="BC23" s="11">
        <v>0</v>
      </c>
      <c r="BD23" s="11">
        <v>1225</v>
      </c>
      <c r="BE23" s="11">
        <v>0</v>
      </c>
      <c r="BF23" s="11">
        <v>0</v>
      </c>
      <c r="BG23" s="11">
        <v>0</v>
      </c>
      <c r="BH23" s="11">
        <v>0</v>
      </c>
      <c r="BI23" s="11">
        <v>51445</v>
      </c>
      <c r="BJ23" s="11">
        <v>51445</v>
      </c>
      <c r="BK23" s="11">
        <v>0</v>
      </c>
      <c r="BL23" s="11">
        <v>0</v>
      </c>
      <c r="BM23" s="11">
        <v>0</v>
      </c>
      <c r="BN23" s="11">
        <v>0</v>
      </c>
      <c r="BO23" s="11">
        <v>0</v>
      </c>
      <c r="BP23" s="11">
        <v>0</v>
      </c>
      <c r="BQ23" s="11">
        <v>0</v>
      </c>
      <c r="BR23" s="11">
        <v>0</v>
      </c>
      <c r="BS23" s="11">
        <v>0</v>
      </c>
      <c r="BT23" s="11">
        <v>0</v>
      </c>
      <c r="BU23" s="11">
        <v>0</v>
      </c>
      <c r="BV23" s="11">
        <v>0</v>
      </c>
      <c r="BW23" s="11">
        <v>0</v>
      </c>
      <c r="BX23" s="11">
        <v>0</v>
      </c>
      <c r="BY23" s="11">
        <v>0</v>
      </c>
    </row>
    <row r="24" spans="1:77">
      <c r="A24" s="23">
        <v>2016</v>
      </c>
      <c r="B24" s="23" t="s">
        <v>136</v>
      </c>
      <c r="C24" s="23" t="s">
        <v>137</v>
      </c>
      <c r="D24" s="23" t="s">
        <v>138</v>
      </c>
      <c r="E24" s="23" t="s">
        <v>88</v>
      </c>
      <c r="F24" s="23" t="s">
        <v>139</v>
      </c>
      <c r="G24" s="22" t="s">
        <v>90</v>
      </c>
      <c r="H24" s="29">
        <v>39052</v>
      </c>
      <c r="I24" s="28">
        <v>40927</v>
      </c>
      <c r="J24" s="20" t="s">
        <v>91</v>
      </c>
      <c r="K24" s="19"/>
      <c r="L24" s="27"/>
      <c r="M24" s="27">
        <v>135</v>
      </c>
      <c r="N24" s="18">
        <v>0</v>
      </c>
      <c r="O24" s="18">
        <v>135</v>
      </c>
      <c r="P24" s="26">
        <v>0</v>
      </c>
      <c r="Q24" s="26">
        <v>0.3</v>
      </c>
      <c r="R24" s="25">
        <v>0</v>
      </c>
      <c r="S24" s="24">
        <v>135.30000000000001</v>
      </c>
      <c r="T24" s="18"/>
      <c r="U24" s="17"/>
      <c r="V24" s="17">
        <v>136.27199999999999</v>
      </c>
      <c r="W24" s="17">
        <v>0</v>
      </c>
      <c r="X24" s="17">
        <v>136.27199999999999</v>
      </c>
      <c r="Y24" s="17">
        <v>0</v>
      </c>
      <c r="Z24" s="17">
        <v>0</v>
      </c>
      <c r="AA24" s="17">
        <v>0</v>
      </c>
      <c r="AB24" s="17">
        <v>136.27199999999999</v>
      </c>
      <c r="AC24" s="16" t="s">
        <v>92</v>
      </c>
      <c r="AD24" s="15"/>
      <c r="AE24" s="15"/>
      <c r="AF24" s="14" t="s">
        <v>93</v>
      </c>
      <c r="AG24" s="13">
        <v>0</v>
      </c>
      <c r="AH24" s="13">
        <v>0</v>
      </c>
      <c r="AI24" s="12">
        <v>0</v>
      </c>
      <c r="AJ24" s="12">
        <v>0</v>
      </c>
      <c r="AK24" s="12">
        <v>0</v>
      </c>
      <c r="AL24" s="12">
        <v>0</v>
      </c>
      <c r="AM24" s="12">
        <v>0</v>
      </c>
      <c r="AN24" s="11">
        <v>0</v>
      </c>
      <c r="AO24" s="11">
        <v>0</v>
      </c>
      <c r="AP24" s="11">
        <v>0</v>
      </c>
      <c r="AQ24" s="11">
        <v>0</v>
      </c>
      <c r="AR24" s="11">
        <v>0</v>
      </c>
      <c r="AS24" s="11">
        <v>0</v>
      </c>
      <c r="AT24" s="11">
        <v>0</v>
      </c>
      <c r="AU24" s="11">
        <v>0</v>
      </c>
      <c r="AV24" s="11">
        <v>0</v>
      </c>
      <c r="AW24" s="11">
        <v>0</v>
      </c>
      <c r="AX24" s="11">
        <v>0</v>
      </c>
      <c r="AY24" s="11">
        <v>0</v>
      </c>
      <c r="AZ24" s="11">
        <v>0</v>
      </c>
      <c r="BA24" s="11">
        <v>0</v>
      </c>
      <c r="BB24" s="11">
        <v>0</v>
      </c>
      <c r="BC24" s="11">
        <v>0</v>
      </c>
      <c r="BD24" s="11">
        <v>0</v>
      </c>
      <c r="BE24" s="11">
        <v>0</v>
      </c>
      <c r="BF24" s="11">
        <v>0</v>
      </c>
      <c r="BG24" s="11">
        <v>0</v>
      </c>
      <c r="BH24" s="11">
        <v>0</v>
      </c>
      <c r="BI24" s="11">
        <v>0</v>
      </c>
      <c r="BJ24" s="11">
        <v>0</v>
      </c>
      <c r="BK24" s="11">
        <v>0</v>
      </c>
      <c r="BL24" s="11">
        <v>0</v>
      </c>
      <c r="BM24" s="11">
        <v>503485</v>
      </c>
      <c r="BN24" s="11">
        <v>241673</v>
      </c>
      <c r="BO24" s="11">
        <v>261812</v>
      </c>
      <c r="BP24" s="11">
        <v>3033038.3725000005</v>
      </c>
      <c r="BQ24" s="11">
        <v>1469202.5294999999</v>
      </c>
      <c r="BR24" s="11">
        <v>1563835.8430000006</v>
      </c>
      <c r="BS24" s="11">
        <v>0</v>
      </c>
      <c r="BT24" s="11">
        <v>18909</v>
      </c>
      <c r="BU24" s="11">
        <v>6563.3764499999997</v>
      </c>
      <c r="BV24" s="11">
        <v>12345.676800000001</v>
      </c>
      <c r="BW24" s="11">
        <v>0</v>
      </c>
      <c r="BX24" s="11">
        <v>0</v>
      </c>
      <c r="BY24" s="11">
        <v>0</v>
      </c>
    </row>
    <row r="25" spans="1:77">
      <c r="A25" s="23">
        <v>2016</v>
      </c>
      <c r="B25" s="23" t="s">
        <v>140</v>
      </c>
      <c r="C25" s="23" t="s">
        <v>141</v>
      </c>
      <c r="D25" s="23" t="s">
        <v>142</v>
      </c>
      <c r="E25" s="23" t="s">
        <v>88</v>
      </c>
      <c r="F25" s="23" t="s">
        <v>143</v>
      </c>
      <c r="G25" s="22" t="s">
        <v>90</v>
      </c>
      <c r="H25" s="29">
        <v>40347</v>
      </c>
      <c r="I25" s="28">
        <v>41274</v>
      </c>
      <c r="J25" s="20" t="s">
        <v>91</v>
      </c>
      <c r="K25" s="19"/>
      <c r="L25" s="27"/>
      <c r="M25" s="27">
        <v>72.5</v>
      </c>
      <c r="N25" s="18">
        <v>0</v>
      </c>
      <c r="O25" s="18">
        <v>72.5</v>
      </c>
      <c r="P25" s="26">
        <v>0</v>
      </c>
      <c r="Q25" s="26">
        <v>0</v>
      </c>
      <c r="R25" s="25">
        <v>0</v>
      </c>
      <c r="S25" s="24">
        <v>72.5</v>
      </c>
      <c r="T25" s="18"/>
      <c r="U25" s="17"/>
      <c r="V25" s="17">
        <v>68.819000000000003</v>
      </c>
      <c r="W25" s="17">
        <v>0</v>
      </c>
      <c r="X25" s="17">
        <v>68.819000000000003</v>
      </c>
      <c r="Y25" s="17">
        <v>0</v>
      </c>
      <c r="Z25" s="17">
        <v>0</v>
      </c>
      <c r="AA25" s="17">
        <v>0</v>
      </c>
      <c r="AB25" s="17">
        <v>68.819000000000003</v>
      </c>
      <c r="AC25" s="16" t="s">
        <v>92</v>
      </c>
      <c r="AD25" s="15"/>
      <c r="AE25" s="15"/>
      <c r="AF25" s="14" t="s">
        <v>93</v>
      </c>
      <c r="AG25" s="13">
        <v>0</v>
      </c>
      <c r="AH25" s="13">
        <v>0</v>
      </c>
      <c r="AI25" s="12">
        <v>0</v>
      </c>
      <c r="AJ25" s="12">
        <v>0</v>
      </c>
      <c r="AK25" s="12">
        <v>0</v>
      </c>
      <c r="AL25" s="12">
        <v>0</v>
      </c>
      <c r="AM25" s="12">
        <v>0</v>
      </c>
      <c r="AN25" s="11">
        <v>0</v>
      </c>
      <c r="AO25" s="11">
        <v>0</v>
      </c>
      <c r="AP25" s="11">
        <v>0</v>
      </c>
      <c r="AQ25" s="11">
        <v>0</v>
      </c>
      <c r="AR25" s="11">
        <v>0</v>
      </c>
      <c r="AS25" s="11">
        <v>0</v>
      </c>
      <c r="AT25" s="11">
        <v>0</v>
      </c>
      <c r="AU25" s="11">
        <v>0</v>
      </c>
      <c r="AV25" s="11">
        <v>0</v>
      </c>
      <c r="AW25" s="11">
        <v>0</v>
      </c>
      <c r="AX25" s="11">
        <v>0</v>
      </c>
      <c r="AY25" s="11">
        <v>0</v>
      </c>
      <c r="AZ25" s="11">
        <v>0</v>
      </c>
      <c r="BA25" s="11">
        <v>0</v>
      </c>
      <c r="BB25" s="11">
        <v>0</v>
      </c>
      <c r="BC25" s="11">
        <v>0</v>
      </c>
      <c r="BD25" s="11">
        <v>0</v>
      </c>
      <c r="BE25" s="11">
        <v>0</v>
      </c>
      <c r="BF25" s="11">
        <v>0</v>
      </c>
      <c r="BG25" s="11">
        <v>0</v>
      </c>
      <c r="BH25" s="11">
        <v>0</v>
      </c>
      <c r="BI25" s="11">
        <v>142514</v>
      </c>
      <c r="BJ25" s="11">
        <v>89783.82</v>
      </c>
      <c r="BK25" s="11">
        <v>52730.18</v>
      </c>
      <c r="BL25" s="11">
        <v>0</v>
      </c>
      <c r="BM25" s="11">
        <v>0</v>
      </c>
      <c r="BN25" s="11">
        <v>0</v>
      </c>
      <c r="BO25" s="11">
        <v>0</v>
      </c>
      <c r="BP25" s="11">
        <v>0</v>
      </c>
      <c r="BQ25" s="11">
        <v>0</v>
      </c>
      <c r="BR25" s="11">
        <v>0</v>
      </c>
      <c r="BS25" s="11">
        <v>0</v>
      </c>
      <c r="BT25" s="11">
        <v>0</v>
      </c>
      <c r="BU25" s="11">
        <v>0</v>
      </c>
      <c r="BV25" s="11">
        <v>0</v>
      </c>
      <c r="BW25" s="11">
        <v>0</v>
      </c>
      <c r="BX25" s="11">
        <v>0</v>
      </c>
      <c r="BY25" s="11">
        <v>0</v>
      </c>
    </row>
    <row r="26" spans="1:77">
      <c r="A26" s="23">
        <v>2016</v>
      </c>
      <c r="B26" s="23" t="s">
        <v>144</v>
      </c>
      <c r="C26" s="23" t="s">
        <v>145</v>
      </c>
      <c r="D26" s="23" t="s">
        <v>146</v>
      </c>
      <c r="E26" s="23" t="s">
        <v>88</v>
      </c>
      <c r="F26" s="23" t="s">
        <v>147</v>
      </c>
      <c r="G26" s="22" t="s">
        <v>90</v>
      </c>
      <c r="H26" s="29">
        <v>38939</v>
      </c>
      <c r="I26" s="28">
        <v>42304</v>
      </c>
      <c r="J26" s="20" t="s">
        <v>91</v>
      </c>
      <c r="K26" s="19"/>
      <c r="L26" s="27"/>
      <c r="M26" s="27">
        <v>55.2</v>
      </c>
      <c r="N26" s="18">
        <v>0</v>
      </c>
      <c r="O26" s="18">
        <v>55.2</v>
      </c>
      <c r="P26" s="26">
        <v>10</v>
      </c>
      <c r="Q26" s="26">
        <v>14.8</v>
      </c>
      <c r="R26" s="25">
        <v>0</v>
      </c>
      <c r="S26" s="24">
        <v>80</v>
      </c>
      <c r="T26" s="18"/>
      <c r="U26" s="17"/>
      <c r="V26" s="17">
        <v>50.082000000000001</v>
      </c>
      <c r="W26" s="17">
        <v>0</v>
      </c>
      <c r="X26" s="17">
        <v>50.082000000000001</v>
      </c>
      <c r="Y26" s="17">
        <v>8.8729999999999993</v>
      </c>
      <c r="Z26" s="17">
        <v>14.871</v>
      </c>
      <c r="AA26" s="17">
        <v>0</v>
      </c>
      <c r="AB26" s="17">
        <v>73.825999999999993</v>
      </c>
      <c r="AC26" s="16" t="s">
        <v>93</v>
      </c>
      <c r="AD26" s="15" t="s">
        <v>103</v>
      </c>
      <c r="AE26" s="15" t="s">
        <v>104</v>
      </c>
      <c r="AF26" s="14" t="s">
        <v>93</v>
      </c>
      <c r="AG26" s="13">
        <v>0</v>
      </c>
      <c r="AH26" s="13">
        <v>0</v>
      </c>
      <c r="AI26" s="12">
        <v>0</v>
      </c>
      <c r="AJ26" s="12">
        <v>0</v>
      </c>
      <c r="AK26" s="12">
        <v>0</v>
      </c>
      <c r="AL26" s="12">
        <v>0</v>
      </c>
      <c r="AM26" s="12">
        <v>0</v>
      </c>
      <c r="AN26" s="11">
        <v>0</v>
      </c>
      <c r="AO26" s="11">
        <v>0</v>
      </c>
      <c r="AP26" s="11">
        <v>0</v>
      </c>
      <c r="AQ26" s="11">
        <v>617961</v>
      </c>
      <c r="AR26" s="11">
        <v>0</v>
      </c>
      <c r="AS26" s="11">
        <v>318</v>
      </c>
      <c r="AT26" s="11">
        <v>0</v>
      </c>
      <c r="AU26" s="11">
        <v>318</v>
      </c>
      <c r="AV26" s="11">
        <v>318</v>
      </c>
      <c r="AW26" s="11">
        <v>0</v>
      </c>
      <c r="AX26" s="11">
        <v>0</v>
      </c>
      <c r="AY26" s="11">
        <v>0</v>
      </c>
      <c r="AZ26" s="11">
        <v>0</v>
      </c>
      <c r="BA26" s="11">
        <v>0</v>
      </c>
      <c r="BB26" s="11">
        <v>0</v>
      </c>
      <c r="BC26" s="11">
        <v>0</v>
      </c>
      <c r="BD26" s="11">
        <v>0</v>
      </c>
      <c r="BE26" s="11">
        <v>0</v>
      </c>
      <c r="BF26" s="11">
        <v>0</v>
      </c>
      <c r="BG26" s="11">
        <v>0</v>
      </c>
      <c r="BH26" s="11">
        <v>0</v>
      </c>
      <c r="BI26" s="11">
        <v>0</v>
      </c>
      <c r="BJ26" s="11">
        <v>0</v>
      </c>
      <c r="BK26" s="11">
        <v>0</v>
      </c>
      <c r="BL26" s="11">
        <v>0</v>
      </c>
      <c r="BM26" s="11">
        <v>0</v>
      </c>
      <c r="BN26" s="11">
        <v>0</v>
      </c>
      <c r="BO26" s="11">
        <v>0</v>
      </c>
      <c r="BP26" s="11">
        <v>0</v>
      </c>
      <c r="BQ26" s="11">
        <v>0</v>
      </c>
      <c r="BR26" s="11">
        <v>0</v>
      </c>
      <c r="BS26" s="11">
        <v>0</v>
      </c>
      <c r="BT26" s="11">
        <v>0</v>
      </c>
      <c r="BU26" s="11">
        <v>0</v>
      </c>
      <c r="BV26" s="11">
        <v>0</v>
      </c>
      <c r="BW26" s="11">
        <v>0</v>
      </c>
      <c r="BX26" s="11">
        <v>0</v>
      </c>
      <c r="BY26" s="11">
        <v>0</v>
      </c>
    </row>
    <row r="27" spans="1:77">
      <c r="A27" s="23">
        <v>2017</v>
      </c>
      <c r="B27" s="23" t="s">
        <v>148</v>
      </c>
      <c r="C27" s="23" t="s">
        <v>149</v>
      </c>
      <c r="D27" s="23" t="s">
        <v>150</v>
      </c>
      <c r="E27" s="23" t="s">
        <v>88</v>
      </c>
      <c r="F27" s="23" t="s">
        <v>151</v>
      </c>
      <c r="G27" s="22" t="s">
        <v>90</v>
      </c>
      <c r="H27" s="21">
        <v>39924</v>
      </c>
      <c r="I27" s="21">
        <v>42334</v>
      </c>
      <c r="J27" s="20" t="s">
        <v>152</v>
      </c>
      <c r="K27" s="19">
        <v>0</v>
      </c>
      <c r="L27" s="18">
        <v>25.6</v>
      </c>
      <c r="M27" s="18">
        <v>25.6</v>
      </c>
      <c r="N27" s="18">
        <v>0</v>
      </c>
      <c r="O27" s="18">
        <v>25.6</v>
      </c>
      <c r="P27" s="18">
        <v>0</v>
      </c>
      <c r="Q27" s="18">
        <v>6.4</v>
      </c>
      <c r="R27" s="18">
        <v>0</v>
      </c>
      <c r="S27" s="18">
        <v>32</v>
      </c>
      <c r="T27" s="18">
        <v>0</v>
      </c>
      <c r="U27" s="17">
        <v>23.158999999999999</v>
      </c>
      <c r="V27" s="17">
        <v>23.158999999999999</v>
      </c>
      <c r="W27" s="17">
        <v>0</v>
      </c>
      <c r="X27" s="17">
        <v>23.158999999999999</v>
      </c>
      <c r="Y27" s="17">
        <v>0</v>
      </c>
      <c r="Z27" s="17">
        <v>7.2627899999999999</v>
      </c>
      <c r="AA27" s="17">
        <v>0</v>
      </c>
      <c r="AB27" s="17">
        <v>30.421789999999998</v>
      </c>
      <c r="AC27" s="16" t="s">
        <v>92</v>
      </c>
      <c r="AD27" s="15"/>
      <c r="AE27" s="15"/>
      <c r="AF27" s="14" t="s">
        <v>93</v>
      </c>
      <c r="AG27" s="13">
        <v>0</v>
      </c>
      <c r="AH27" s="13">
        <v>0</v>
      </c>
      <c r="AI27" s="12">
        <v>0</v>
      </c>
      <c r="AJ27" s="12">
        <v>0</v>
      </c>
      <c r="AK27" s="12">
        <v>0</v>
      </c>
      <c r="AL27" s="12">
        <v>0</v>
      </c>
      <c r="AM27" s="12">
        <v>0</v>
      </c>
      <c r="AN27" s="11">
        <v>0</v>
      </c>
      <c r="AO27" s="11">
        <v>0</v>
      </c>
      <c r="AP27" s="11">
        <v>0</v>
      </c>
      <c r="AQ27" s="11">
        <v>3247</v>
      </c>
      <c r="AR27" s="11">
        <v>0</v>
      </c>
      <c r="AS27" s="11">
        <v>46.5</v>
      </c>
      <c r="AT27" s="11">
        <v>46.5</v>
      </c>
      <c r="AU27" s="11">
        <v>0</v>
      </c>
      <c r="AV27" s="11">
        <v>27.9</v>
      </c>
      <c r="AW27" s="11">
        <v>18.600000000000001</v>
      </c>
      <c r="AX27" s="11">
        <v>0</v>
      </c>
      <c r="AY27" s="11">
        <v>0</v>
      </c>
      <c r="AZ27" s="11">
        <v>0</v>
      </c>
      <c r="BA27" s="11">
        <v>22510</v>
      </c>
      <c r="BB27" s="11">
        <v>13506</v>
      </c>
      <c r="BC27" s="11">
        <v>9004</v>
      </c>
      <c r="BD27" s="11">
        <v>1589</v>
      </c>
      <c r="BE27" s="11">
        <v>0</v>
      </c>
      <c r="BF27" s="11">
        <v>43.2</v>
      </c>
      <c r="BG27" s="11">
        <v>10385</v>
      </c>
      <c r="BH27" s="11">
        <v>0</v>
      </c>
      <c r="BI27" s="11">
        <v>0</v>
      </c>
      <c r="BJ27" s="11">
        <v>0</v>
      </c>
      <c r="BK27" s="11">
        <v>0</v>
      </c>
      <c r="BL27" s="11">
        <v>0</v>
      </c>
      <c r="BM27" s="11">
        <v>0</v>
      </c>
      <c r="BN27" s="11">
        <v>0</v>
      </c>
      <c r="BO27" s="11">
        <v>0</v>
      </c>
      <c r="BP27" s="11">
        <v>0</v>
      </c>
      <c r="BQ27" s="11">
        <v>0</v>
      </c>
      <c r="BR27" s="11">
        <v>0</v>
      </c>
      <c r="BS27" s="11">
        <v>0</v>
      </c>
      <c r="BT27" s="11">
        <v>0</v>
      </c>
      <c r="BU27" s="11">
        <v>0</v>
      </c>
      <c r="BV27" s="11">
        <v>0</v>
      </c>
      <c r="BW27" s="11">
        <v>0</v>
      </c>
      <c r="BX27" s="11">
        <v>0</v>
      </c>
      <c r="BY27" s="11">
        <v>0</v>
      </c>
    </row>
    <row r="28" spans="1:77">
      <c r="A28" s="23">
        <v>2017</v>
      </c>
      <c r="B28" s="23" t="s">
        <v>153</v>
      </c>
      <c r="C28" s="23" t="s">
        <v>154</v>
      </c>
      <c r="D28" s="23" t="s">
        <v>155</v>
      </c>
      <c r="E28" s="23" t="s">
        <v>88</v>
      </c>
      <c r="F28" s="23" t="s">
        <v>156</v>
      </c>
      <c r="G28" s="22" t="s">
        <v>90</v>
      </c>
      <c r="H28" s="21">
        <v>40869</v>
      </c>
      <c r="I28" s="21">
        <v>42054</v>
      </c>
      <c r="J28" s="20" t="s">
        <v>152</v>
      </c>
      <c r="K28" s="19">
        <v>0</v>
      </c>
      <c r="L28" s="18">
        <v>65</v>
      </c>
      <c r="M28" s="18">
        <v>65</v>
      </c>
      <c r="N28" s="18">
        <v>0</v>
      </c>
      <c r="O28" s="18">
        <v>65</v>
      </c>
      <c r="P28" s="18">
        <v>3.4649999999999999</v>
      </c>
      <c r="Q28" s="18">
        <v>2100</v>
      </c>
      <c r="R28" s="18">
        <v>0</v>
      </c>
      <c r="S28" s="18">
        <v>2168.4650000000001</v>
      </c>
      <c r="T28" s="18">
        <v>0</v>
      </c>
      <c r="U28" s="17">
        <v>65</v>
      </c>
      <c r="V28" s="17">
        <v>65</v>
      </c>
      <c r="W28" s="17">
        <v>0</v>
      </c>
      <c r="X28" s="17">
        <v>65</v>
      </c>
      <c r="Y28" s="17">
        <v>3.3</v>
      </c>
      <c r="Z28" s="17">
        <v>2100</v>
      </c>
      <c r="AA28" s="17">
        <v>0</v>
      </c>
      <c r="AB28" s="17">
        <v>2168.3000000000002</v>
      </c>
      <c r="AC28" s="16" t="s">
        <v>93</v>
      </c>
      <c r="AD28" s="15"/>
      <c r="AE28" s="15" t="s">
        <v>157</v>
      </c>
      <c r="AF28" s="14" t="s">
        <v>93</v>
      </c>
      <c r="AG28" s="13">
        <v>0</v>
      </c>
      <c r="AH28" s="13">
        <v>0</v>
      </c>
      <c r="AI28" s="12">
        <v>0</v>
      </c>
      <c r="AJ28" s="12">
        <v>0</v>
      </c>
      <c r="AK28" s="12">
        <v>0</v>
      </c>
      <c r="AL28" s="12">
        <v>0</v>
      </c>
      <c r="AM28" s="12">
        <v>0</v>
      </c>
      <c r="AN28" s="11">
        <v>0</v>
      </c>
      <c r="AO28" s="11">
        <v>0</v>
      </c>
      <c r="AP28" s="11">
        <v>0</v>
      </c>
      <c r="AQ28" s="11">
        <v>0</v>
      </c>
      <c r="AR28" s="11">
        <v>0</v>
      </c>
      <c r="AS28" s="11">
        <v>0</v>
      </c>
      <c r="AT28" s="11">
        <v>0</v>
      </c>
      <c r="AU28" s="11">
        <v>0</v>
      </c>
      <c r="AV28" s="11">
        <v>0</v>
      </c>
      <c r="AW28" s="11">
        <v>0</v>
      </c>
      <c r="AX28" s="11">
        <v>0</v>
      </c>
      <c r="AY28" s="11">
        <v>0</v>
      </c>
      <c r="AZ28" s="11">
        <v>0</v>
      </c>
      <c r="BA28" s="11">
        <v>0</v>
      </c>
      <c r="BB28" s="11">
        <v>0</v>
      </c>
      <c r="BC28" s="11">
        <v>0</v>
      </c>
      <c r="BD28" s="11">
        <v>0</v>
      </c>
      <c r="BE28" s="11">
        <v>0</v>
      </c>
      <c r="BF28" s="11">
        <v>0</v>
      </c>
      <c r="BG28" s="11">
        <v>0</v>
      </c>
      <c r="BH28" s="11">
        <v>0</v>
      </c>
      <c r="BI28" s="11">
        <v>0</v>
      </c>
      <c r="BJ28" s="11">
        <v>0</v>
      </c>
      <c r="BK28" s="11">
        <v>0</v>
      </c>
      <c r="BL28" s="11">
        <v>0</v>
      </c>
      <c r="BM28" s="11">
        <v>1549500</v>
      </c>
      <c r="BN28" s="11">
        <v>774750</v>
      </c>
      <c r="BO28" s="11">
        <v>774750</v>
      </c>
      <c r="BP28" s="11">
        <v>7000000</v>
      </c>
      <c r="BQ28" s="11">
        <v>3500000</v>
      </c>
      <c r="BR28" s="11">
        <v>3500000</v>
      </c>
      <c r="BS28" s="11">
        <v>0</v>
      </c>
      <c r="BT28" s="11">
        <v>68000</v>
      </c>
      <c r="BU28" s="11">
        <v>17680</v>
      </c>
      <c r="BV28" s="11">
        <v>50320</v>
      </c>
      <c r="BW28" s="11">
        <v>0</v>
      </c>
      <c r="BX28" s="11">
        <v>0</v>
      </c>
      <c r="BY28" s="11">
        <v>0</v>
      </c>
    </row>
    <row r="29" spans="1:77">
      <c r="A29" s="23">
        <v>2018</v>
      </c>
      <c r="B29" s="23" t="s">
        <v>158</v>
      </c>
      <c r="C29" s="23" t="s">
        <v>159</v>
      </c>
      <c r="D29" s="23" t="s">
        <v>160</v>
      </c>
      <c r="E29" s="23" t="s">
        <v>88</v>
      </c>
      <c r="F29" s="23" t="s">
        <v>161</v>
      </c>
      <c r="G29" s="22" t="s">
        <v>90</v>
      </c>
      <c r="H29" s="21">
        <v>41178</v>
      </c>
      <c r="I29" s="21">
        <v>42831</v>
      </c>
      <c r="J29" s="20" t="s">
        <v>152</v>
      </c>
      <c r="K29" s="19">
        <v>0</v>
      </c>
      <c r="L29" s="18">
        <v>21</v>
      </c>
      <c r="M29" s="18">
        <v>21</v>
      </c>
      <c r="N29" s="18">
        <v>0</v>
      </c>
      <c r="O29" s="18">
        <v>21</v>
      </c>
      <c r="P29" s="18">
        <v>6.95</v>
      </c>
      <c r="Q29" s="18">
        <v>0</v>
      </c>
      <c r="R29" s="18">
        <v>0</v>
      </c>
      <c r="S29" s="18">
        <v>27.95</v>
      </c>
      <c r="T29" s="18">
        <v>0</v>
      </c>
      <c r="U29" s="17">
        <v>21</v>
      </c>
      <c r="V29" s="17">
        <v>21</v>
      </c>
      <c r="W29" s="17">
        <v>0</v>
      </c>
      <c r="X29" s="17">
        <v>21</v>
      </c>
      <c r="Y29" s="17">
        <v>3.3439999999999999</v>
      </c>
      <c r="Z29" s="17">
        <v>0</v>
      </c>
      <c r="AA29" s="17">
        <v>0</v>
      </c>
      <c r="AB29" s="17">
        <v>24.344000000000001</v>
      </c>
      <c r="AC29" s="16" t="s">
        <v>93</v>
      </c>
      <c r="AD29" s="15" t="s">
        <v>162</v>
      </c>
      <c r="AE29" s="15" t="s">
        <v>163</v>
      </c>
      <c r="AF29" s="14" t="s">
        <v>92</v>
      </c>
      <c r="AG29" s="13">
        <v>0</v>
      </c>
      <c r="AH29" s="13">
        <v>0</v>
      </c>
      <c r="AI29" s="12">
        <v>0</v>
      </c>
      <c r="AJ29" s="12">
        <v>0</v>
      </c>
      <c r="AK29" s="12">
        <v>0</v>
      </c>
      <c r="AL29" s="12">
        <v>0</v>
      </c>
      <c r="AM29" s="12">
        <v>0</v>
      </c>
      <c r="AN29" s="11">
        <v>0</v>
      </c>
      <c r="AO29" s="11">
        <v>0</v>
      </c>
      <c r="AP29" s="11">
        <v>0</v>
      </c>
      <c r="AQ29" s="11">
        <v>0</v>
      </c>
      <c r="AR29" s="11">
        <v>0</v>
      </c>
      <c r="AS29" s="11">
        <v>0</v>
      </c>
      <c r="AT29" s="11">
        <v>0</v>
      </c>
      <c r="AU29" s="11">
        <v>0</v>
      </c>
      <c r="AV29" s="11">
        <v>0</v>
      </c>
      <c r="AW29" s="11">
        <v>0</v>
      </c>
      <c r="AX29" s="11">
        <v>0</v>
      </c>
      <c r="AY29" s="11">
        <v>0</v>
      </c>
      <c r="AZ29" s="11">
        <v>0</v>
      </c>
      <c r="BA29" s="11">
        <v>0</v>
      </c>
      <c r="BB29" s="11">
        <v>0</v>
      </c>
      <c r="BC29" s="11">
        <v>0</v>
      </c>
      <c r="BD29" s="11">
        <v>0</v>
      </c>
      <c r="BE29" s="11">
        <v>0</v>
      </c>
      <c r="BF29" s="11">
        <v>0</v>
      </c>
      <c r="BG29" s="11">
        <v>0</v>
      </c>
      <c r="BH29" s="11">
        <v>0</v>
      </c>
      <c r="BI29" s="11">
        <v>0</v>
      </c>
      <c r="BJ29" s="11">
        <v>0</v>
      </c>
      <c r="BK29" s="11">
        <v>0</v>
      </c>
      <c r="BL29" s="11">
        <v>0</v>
      </c>
      <c r="BM29" s="11">
        <v>0</v>
      </c>
      <c r="BN29" s="11">
        <v>0</v>
      </c>
      <c r="BO29" s="11">
        <v>0</v>
      </c>
      <c r="BP29" s="11">
        <v>0</v>
      </c>
      <c r="BQ29" s="11">
        <v>0</v>
      </c>
      <c r="BR29" s="11">
        <v>0</v>
      </c>
      <c r="BS29" s="11">
        <v>0</v>
      </c>
      <c r="BT29" s="11">
        <v>0</v>
      </c>
      <c r="BU29" s="11">
        <v>0</v>
      </c>
      <c r="BV29" s="11">
        <v>0</v>
      </c>
      <c r="BW29" s="11">
        <v>0</v>
      </c>
      <c r="BX29" s="11">
        <v>0</v>
      </c>
      <c r="BY29" s="11">
        <v>0</v>
      </c>
    </row>
    <row r="30" spans="1:77">
      <c r="A30" s="23">
        <v>2018</v>
      </c>
      <c r="B30" s="23" t="s">
        <v>164</v>
      </c>
      <c r="C30" s="23" t="s">
        <v>165</v>
      </c>
      <c r="D30" s="23" t="s">
        <v>166</v>
      </c>
      <c r="E30" s="23" t="s">
        <v>88</v>
      </c>
      <c r="F30" s="23" t="s">
        <v>89</v>
      </c>
      <c r="G30" s="22" t="s">
        <v>90</v>
      </c>
      <c r="H30" s="21">
        <v>40478</v>
      </c>
      <c r="I30" s="21">
        <v>43136</v>
      </c>
      <c r="J30" s="20" t="s">
        <v>167</v>
      </c>
      <c r="K30" s="19">
        <v>24.5</v>
      </c>
      <c r="L30" s="18">
        <v>24.5</v>
      </c>
      <c r="M30" s="18">
        <v>49</v>
      </c>
      <c r="N30" s="18">
        <v>0</v>
      </c>
      <c r="O30" s="18">
        <v>49</v>
      </c>
      <c r="P30" s="18">
        <v>0</v>
      </c>
      <c r="Q30" s="18">
        <v>26.9</v>
      </c>
      <c r="R30" s="18">
        <v>0</v>
      </c>
      <c r="S30" s="18">
        <v>75.900000000000006</v>
      </c>
      <c r="T30" s="18">
        <v>13.519</v>
      </c>
      <c r="U30" s="17">
        <v>18.709</v>
      </c>
      <c r="V30" s="17">
        <v>32.228000000000002</v>
      </c>
      <c r="W30" s="17">
        <v>0</v>
      </c>
      <c r="X30" s="17">
        <v>32.228000000000002</v>
      </c>
      <c r="Y30" s="17">
        <v>0</v>
      </c>
      <c r="Z30" s="17">
        <v>15.723000000000001</v>
      </c>
      <c r="AA30" s="17">
        <v>0</v>
      </c>
      <c r="AB30" s="17">
        <v>47.951000000000001</v>
      </c>
      <c r="AC30" s="16" t="s">
        <v>92</v>
      </c>
      <c r="AD30" s="15" t="s">
        <v>168</v>
      </c>
      <c r="AE30" s="15" t="s">
        <v>168</v>
      </c>
      <c r="AF30" s="14" t="s">
        <v>93</v>
      </c>
      <c r="AG30" s="13">
        <v>0</v>
      </c>
      <c r="AH30" s="13">
        <v>0</v>
      </c>
      <c r="AI30" s="12">
        <v>0</v>
      </c>
      <c r="AJ30" s="12">
        <v>0</v>
      </c>
      <c r="AK30" s="12">
        <v>0</v>
      </c>
      <c r="AL30" s="12">
        <v>0</v>
      </c>
      <c r="AM30" s="12">
        <v>0</v>
      </c>
      <c r="AN30" s="11">
        <v>0</v>
      </c>
      <c r="AO30" s="11">
        <v>0</v>
      </c>
      <c r="AP30" s="11">
        <v>0</v>
      </c>
      <c r="AQ30" s="11">
        <v>630913</v>
      </c>
      <c r="AR30" s="11">
        <v>0</v>
      </c>
      <c r="AS30" s="11">
        <v>215.93199999999999</v>
      </c>
      <c r="AT30" s="11">
        <v>215.9</v>
      </c>
      <c r="AU30" s="11">
        <v>0</v>
      </c>
      <c r="AV30" s="11">
        <v>207.9</v>
      </c>
      <c r="AW30" s="11">
        <v>8</v>
      </c>
      <c r="AX30" s="11">
        <v>0</v>
      </c>
      <c r="AY30" s="11">
        <v>0</v>
      </c>
      <c r="AZ30" s="11">
        <v>0</v>
      </c>
      <c r="BA30" s="11">
        <v>0</v>
      </c>
      <c r="BB30" s="11">
        <v>0</v>
      </c>
      <c r="BC30" s="11">
        <v>0</v>
      </c>
      <c r="BD30" s="11">
        <v>0</v>
      </c>
      <c r="BE30" s="11">
        <v>0</v>
      </c>
      <c r="BF30" s="11">
        <v>0</v>
      </c>
      <c r="BG30" s="11">
        <v>0</v>
      </c>
      <c r="BH30" s="11">
        <v>0</v>
      </c>
      <c r="BI30" s="11">
        <v>0</v>
      </c>
      <c r="BJ30" s="11">
        <v>0</v>
      </c>
      <c r="BK30" s="11">
        <v>0</v>
      </c>
      <c r="BL30" s="11">
        <v>0</v>
      </c>
      <c r="BM30" s="11">
        <v>0</v>
      </c>
      <c r="BN30" s="11">
        <v>0</v>
      </c>
      <c r="BO30" s="11">
        <v>0</v>
      </c>
      <c r="BP30" s="11">
        <v>0</v>
      </c>
      <c r="BQ30" s="11">
        <v>0</v>
      </c>
      <c r="BR30" s="11">
        <v>0</v>
      </c>
      <c r="BS30" s="11">
        <v>0</v>
      </c>
      <c r="BT30" s="11">
        <v>0</v>
      </c>
      <c r="BU30" s="11">
        <v>0</v>
      </c>
      <c r="BV30" s="11">
        <v>0</v>
      </c>
      <c r="BW30" s="11">
        <v>0</v>
      </c>
      <c r="BX30" s="11">
        <v>0</v>
      </c>
      <c r="BY30" s="11">
        <v>0</v>
      </c>
    </row>
    <row r="31" spans="1:77">
      <c r="A31" s="23">
        <v>2018</v>
      </c>
      <c r="B31" s="23" t="s">
        <v>169</v>
      </c>
      <c r="C31" s="23" t="s">
        <v>170</v>
      </c>
      <c r="D31" s="23" t="s">
        <v>171</v>
      </c>
      <c r="E31" s="23" t="s">
        <v>88</v>
      </c>
      <c r="F31" s="23" t="s">
        <v>89</v>
      </c>
      <c r="G31" s="22" t="s">
        <v>90</v>
      </c>
      <c r="H31" s="21">
        <v>40144</v>
      </c>
      <c r="I31" s="21">
        <v>43200</v>
      </c>
      <c r="J31" s="20" t="s">
        <v>172</v>
      </c>
      <c r="K31" s="19">
        <v>65</v>
      </c>
      <c r="L31" s="18">
        <v>0</v>
      </c>
      <c r="M31" s="18">
        <v>65</v>
      </c>
      <c r="N31" s="18">
        <v>0</v>
      </c>
      <c r="O31" s="18">
        <v>65</v>
      </c>
      <c r="P31" s="18">
        <v>4.5</v>
      </c>
      <c r="Q31" s="18">
        <v>24.19</v>
      </c>
      <c r="R31" s="18">
        <v>0</v>
      </c>
      <c r="S31" s="18">
        <v>93.69</v>
      </c>
      <c r="T31" s="18">
        <v>48.66</v>
      </c>
      <c r="U31" s="17">
        <v>0</v>
      </c>
      <c r="V31" s="17">
        <v>48.66</v>
      </c>
      <c r="W31" s="17">
        <v>0</v>
      </c>
      <c r="X31" s="17">
        <v>48.66</v>
      </c>
      <c r="Y31" s="17">
        <v>3.71</v>
      </c>
      <c r="Z31" s="17">
        <v>20.12</v>
      </c>
      <c r="AA31" s="17">
        <v>0</v>
      </c>
      <c r="AB31" s="17">
        <v>72.489999999999995</v>
      </c>
      <c r="AC31" s="16" t="s">
        <v>93</v>
      </c>
      <c r="AD31" s="15" t="s">
        <v>173</v>
      </c>
      <c r="AE31" s="15" t="s">
        <v>104</v>
      </c>
      <c r="AF31" s="14" t="s">
        <v>93</v>
      </c>
      <c r="AG31" s="13">
        <v>68000</v>
      </c>
      <c r="AH31" s="13">
        <v>25</v>
      </c>
      <c r="AI31" s="12">
        <v>0</v>
      </c>
      <c r="AJ31" s="12">
        <v>21046</v>
      </c>
      <c r="AK31" s="12">
        <v>8418.4</v>
      </c>
      <c r="AL31" s="12">
        <v>12627.6</v>
      </c>
      <c r="AM31" s="12">
        <v>0</v>
      </c>
      <c r="AN31" s="11">
        <v>0</v>
      </c>
      <c r="AO31" s="11">
        <v>253</v>
      </c>
      <c r="AP31" s="11">
        <v>0</v>
      </c>
      <c r="AQ31" s="11">
        <v>0</v>
      </c>
      <c r="AR31" s="11">
        <v>0</v>
      </c>
      <c r="AS31" s="11">
        <v>0</v>
      </c>
      <c r="AT31" s="11">
        <v>0</v>
      </c>
      <c r="AU31" s="11">
        <v>0</v>
      </c>
      <c r="AV31" s="11">
        <v>0</v>
      </c>
      <c r="AW31" s="11">
        <v>0</v>
      </c>
      <c r="AX31" s="11">
        <v>0</v>
      </c>
      <c r="AY31" s="11">
        <v>0</v>
      </c>
      <c r="AZ31" s="11">
        <v>0</v>
      </c>
      <c r="BA31" s="11">
        <v>0</v>
      </c>
      <c r="BB31" s="11">
        <v>0</v>
      </c>
      <c r="BC31" s="11">
        <v>0</v>
      </c>
      <c r="BD31" s="11">
        <v>0</v>
      </c>
      <c r="BE31" s="11">
        <v>0</v>
      </c>
      <c r="BF31" s="11">
        <v>0</v>
      </c>
      <c r="BG31" s="11">
        <v>0</v>
      </c>
      <c r="BH31" s="11">
        <v>0</v>
      </c>
      <c r="BI31" s="11">
        <v>0</v>
      </c>
      <c r="BJ31" s="11">
        <v>0</v>
      </c>
      <c r="BK31" s="11">
        <v>0</v>
      </c>
      <c r="BL31" s="11">
        <v>0</v>
      </c>
      <c r="BM31" s="11">
        <v>0</v>
      </c>
      <c r="BN31" s="11">
        <v>0</v>
      </c>
      <c r="BO31" s="11">
        <v>0</v>
      </c>
      <c r="BP31" s="11">
        <v>0</v>
      </c>
      <c r="BQ31" s="11">
        <v>0</v>
      </c>
      <c r="BR31" s="11">
        <v>0</v>
      </c>
      <c r="BS31" s="11">
        <v>0</v>
      </c>
      <c r="BT31" s="11">
        <v>0</v>
      </c>
      <c r="BU31" s="11">
        <v>0</v>
      </c>
      <c r="BV31" s="11">
        <v>0</v>
      </c>
      <c r="BW31" s="11">
        <v>0</v>
      </c>
      <c r="BX31" s="11">
        <v>357</v>
      </c>
      <c r="BY31" s="11">
        <v>0</v>
      </c>
    </row>
    <row r="32" spans="1:77">
      <c r="A32" s="1"/>
      <c r="B32" s="3"/>
      <c r="C32" s="5"/>
      <c r="D32" s="1"/>
      <c r="E32" s="1"/>
      <c r="F32" s="1"/>
      <c r="G32" s="4"/>
      <c r="H32" s="4"/>
      <c r="I32" s="4"/>
      <c r="J32" s="4"/>
      <c r="K32" s="2"/>
      <c r="L32" s="1"/>
      <c r="M32" s="1"/>
      <c r="N32" s="1"/>
      <c r="O32" s="1"/>
      <c r="P32" s="1"/>
      <c r="Q32" s="1"/>
      <c r="R32" s="1"/>
      <c r="S32" s="1"/>
      <c r="T32" s="1"/>
      <c r="U32" s="1"/>
      <c r="V32" s="1"/>
      <c r="W32" s="1"/>
      <c r="X32" s="1"/>
      <c r="Y32" s="1"/>
      <c r="Z32" s="1"/>
      <c r="AA32" s="1"/>
      <c r="AB32" s="1"/>
      <c r="AC32" s="4"/>
      <c r="AD32" s="3"/>
      <c r="AE32" s="3"/>
      <c r="AF32" s="2"/>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row>
    <row r="33" spans="1:77">
      <c r="A33" s="1"/>
      <c r="B33" s="3"/>
      <c r="C33" s="5"/>
      <c r="D33" s="1"/>
      <c r="E33" s="1"/>
      <c r="F33" s="1"/>
      <c r="G33" s="4"/>
      <c r="H33" s="4"/>
      <c r="I33" s="4"/>
      <c r="J33" s="4"/>
      <c r="K33" s="2"/>
      <c r="L33" s="1"/>
      <c r="M33" s="1"/>
      <c r="N33" s="1"/>
      <c r="O33" s="1"/>
      <c r="P33" s="1"/>
      <c r="Q33" s="1"/>
      <c r="R33" s="1"/>
      <c r="S33" s="1"/>
      <c r="T33" s="1"/>
      <c r="U33" s="1"/>
      <c r="V33" s="1"/>
      <c r="W33" s="1"/>
      <c r="X33" s="1"/>
      <c r="Y33" s="1"/>
      <c r="Z33" s="1"/>
      <c r="AA33" s="1"/>
      <c r="AB33" s="1"/>
      <c r="AC33" s="4"/>
      <c r="AD33" s="3"/>
      <c r="AE33" s="3"/>
      <c r="AF33" s="2"/>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row>
    <row r="34" spans="1:77">
      <c r="A34" s="6">
        <v>25</v>
      </c>
      <c r="B34" s="6">
        <v>25</v>
      </c>
      <c r="C34" s="6">
        <v>25</v>
      </c>
      <c r="D34" s="6">
        <v>25</v>
      </c>
      <c r="E34" s="6">
        <v>25</v>
      </c>
      <c r="F34" s="6">
        <v>25</v>
      </c>
      <c r="G34" s="6">
        <v>25</v>
      </c>
      <c r="H34" s="6">
        <v>25</v>
      </c>
      <c r="I34" s="6">
        <v>25</v>
      </c>
      <c r="J34" s="9">
        <v>25</v>
      </c>
      <c r="K34" s="10">
        <v>89.5</v>
      </c>
      <c r="L34" s="6">
        <v>136.1</v>
      </c>
      <c r="M34" s="6">
        <v>1090.1480000000001</v>
      </c>
      <c r="N34" s="6">
        <v>0</v>
      </c>
      <c r="O34" s="6">
        <v>1090.1480000000001</v>
      </c>
      <c r="P34" s="6">
        <v>93.315000000000012</v>
      </c>
      <c r="Q34" s="6">
        <v>2619.6410000000001</v>
      </c>
      <c r="R34" s="6">
        <v>75.009999999999991</v>
      </c>
      <c r="S34" s="6">
        <v>3878.1139999999996</v>
      </c>
      <c r="T34" s="6">
        <v>62.178999999999995</v>
      </c>
      <c r="U34" s="6">
        <v>127.86799999999999</v>
      </c>
      <c r="V34" s="6">
        <v>1003.3759559999999</v>
      </c>
      <c r="W34" s="6">
        <v>0</v>
      </c>
      <c r="X34" s="6">
        <v>1003.3759559999999</v>
      </c>
      <c r="Y34" s="6">
        <v>116.672</v>
      </c>
      <c r="Z34" s="6">
        <v>2576.0957899999999</v>
      </c>
      <c r="AA34" s="6">
        <v>44.970000000000006</v>
      </c>
      <c r="AB34" s="6">
        <v>3741.113746</v>
      </c>
      <c r="AC34" s="9">
        <v>25</v>
      </c>
      <c r="AD34" s="8">
        <v>9</v>
      </c>
      <c r="AE34" s="8">
        <v>10</v>
      </c>
      <c r="AF34" s="6">
        <v>25</v>
      </c>
      <c r="AG34" s="6">
        <v>68000</v>
      </c>
      <c r="AH34" s="6">
        <v>25</v>
      </c>
      <c r="AI34" s="7">
        <v>0</v>
      </c>
      <c r="AJ34" s="6">
        <v>140046</v>
      </c>
      <c r="AK34" s="6">
        <v>127418.4</v>
      </c>
      <c r="AL34" s="6">
        <v>12627.6</v>
      </c>
      <c r="AM34" s="6">
        <v>0</v>
      </c>
      <c r="AN34" s="6">
        <v>0</v>
      </c>
      <c r="AO34" s="6">
        <v>253</v>
      </c>
      <c r="AP34" s="6">
        <v>2522</v>
      </c>
      <c r="AQ34" s="6">
        <v>2296777</v>
      </c>
      <c r="AR34" s="6">
        <v>0</v>
      </c>
      <c r="AS34" s="6">
        <v>2145.8319999999999</v>
      </c>
      <c r="AT34" s="6">
        <v>410.8</v>
      </c>
      <c r="AU34" s="6">
        <v>1735</v>
      </c>
      <c r="AV34" s="6">
        <v>1932.4384000000002</v>
      </c>
      <c r="AW34" s="6">
        <v>213.36159999999998</v>
      </c>
      <c r="AX34" s="6">
        <v>0</v>
      </c>
      <c r="AY34" s="7">
        <v>0</v>
      </c>
      <c r="AZ34" s="7">
        <v>0</v>
      </c>
      <c r="BA34" s="6">
        <v>268933.85714285716</v>
      </c>
      <c r="BB34" s="6">
        <v>148005</v>
      </c>
      <c r="BC34" s="6">
        <v>120928.85714285714</v>
      </c>
      <c r="BD34" s="6">
        <v>62323</v>
      </c>
      <c r="BE34" s="6">
        <v>7665</v>
      </c>
      <c r="BF34" s="6">
        <v>7081.2</v>
      </c>
      <c r="BG34" s="6">
        <v>11661</v>
      </c>
      <c r="BH34" s="6">
        <v>0</v>
      </c>
      <c r="BI34" s="6">
        <v>195959</v>
      </c>
      <c r="BJ34" s="6">
        <v>142948.82</v>
      </c>
      <c r="BK34" s="6">
        <v>53010.18</v>
      </c>
      <c r="BL34" s="6">
        <v>0</v>
      </c>
      <c r="BM34" s="6">
        <v>2111166</v>
      </c>
      <c r="BN34" s="6">
        <v>1045963.1799999999</v>
      </c>
      <c r="BO34" s="6">
        <v>1065202.82</v>
      </c>
      <c r="BP34" s="6">
        <v>10881634.372500001</v>
      </c>
      <c r="BQ34" s="6">
        <v>5390954.7414999995</v>
      </c>
      <c r="BR34" s="6">
        <v>5490679.631000001</v>
      </c>
      <c r="BS34" s="6">
        <v>0</v>
      </c>
      <c r="BT34" s="6">
        <v>210116</v>
      </c>
      <c r="BU34" s="6">
        <v>55538.551449999999</v>
      </c>
      <c r="BV34" s="6">
        <v>154577.5018</v>
      </c>
      <c r="BW34" s="6">
        <v>1060</v>
      </c>
      <c r="BX34" s="6">
        <v>357</v>
      </c>
      <c r="BY34" s="6">
        <v>212065</v>
      </c>
    </row>
    <row r="35" spans="1:77">
      <c r="A35" s="1"/>
      <c r="B35" s="3"/>
      <c r="C35" s="5"/>
      <c r="D35" s="1"/>
      <c r="E35" s="1"/>
      <c r="F35" s="1"/>
      <c r="G35" s="4"/>
      <c r="H35" s="4"/>
      <c r="I35" s="4"/>
      <c r="J35" s="4"/>
      <c r="K35" s="2"/>
      <c r="L35" s="1"/>
      <c r="M35" s="1"/>
      <c r="N35" s="1"/>
      <c r="O35" s="1"/>
      <c r="P35" s="1"/>
      <c r="Q35" s="1"/>
      <c r="R35" s="1"/>
      <c r="S35" s="1"/>
      <c r="T35" s="1"/>
      <c r="U35" s="1"/>
      <c r="V35" s="1"/>
      <c r="W35" s="1"/>
      <c r="X35" s="1"/>
      <c r="Y35" s="1"/>
      <c r="Z35" s="1"/>
      <c r="AA35" s="1"/>
      <c r="AB35" s="1"/>
      <c r="AC35" s="4"/>
      <c r="AD35" s="3"/>
      <c r="AE35" s="3"/>
      <c r="AF35" s="2"/>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row>
    <row r="36" spans="1:77">
      <c r="A36" s="1" t="s">
        <v>174</v>
      </c>
      <c r="B36" s="3"/>
      <c r="C36" s="5"/>
      <c r="D36" s="1"/>
      <c r="E36" s="1"/>
      <c r="F36" s="1"/>
      <c r="G36" s="4"/>
      <c r="H36" s="4"/>
      <c r="I36" s="4"/>
      <c r="J36" s="4"/>
      <c r="K36" s="2"/>
      <c r="L36" s="1"/>
      <c r="M36" s="1"/>
      <c r="N36" s="1"/>
      <c r="O36" s="1"/>
      <c r="P36" s="1"/>
      <c r="Q36" s="1"/>
      <c r="R36" s="1"/>
      <c r="S36" s="1"/>
      <c r="T36" s="1"/>
      <c r="U36" s="1"/>
      <c r="V36" s="1"/>
      <c r="W36" s="1"/>
      <c r="X36" s="1"/>
      <c r="Y36" s="1"/>
      <c r="Z36" s="1"/>
      <c r="AA36" s="1"/>
      <c r="AB36" s="1"/>
      <c r="AC36" s="4"/>
      <c r="AD36" s="3"/>
      <c r="AE36" s="3"/>
      <c r="AF36" s="2"/>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row>
    <row r="37" spans="1:77">
      <c r="A37" s="1" t="s">
        <v>175</v>
      </c>
      <c r="B37" s="3"/>
      <c r="C37" s="5"/>
      <c r="D37" s="1"/>
      <c r="E37" s="1"/>
      <c r="F37" s="1"/>
      <c r="G37" s="4"/>
      <c r="H37" s="4"/>
      <c r="I37" s="4"/>
      <c r="J37" s="4"/>
      <c r="K37" s="2"/>
      <c r="L37" s="1"/>
      <c r="M37" s="1"/>
      <c r="N37" s="1"/>
      <c r="O37" s="1"/>
      <c r="P37" s="1"/>
      <c r="Q37" s="1"/>
      <c r="R37" s="1"/>
      <c r="S37" s="1"/>
      <c r="T37" s="1"/>
      <c r="U37" s="1"/>
      <c r="V37" s="1"/>
      <c r="W37" s="1"/>
      <c r="X37" s="1"/>
      <c r="Y37" s="1"/>
      <c r="Z37" s="1"/>
      <c r="AA37" s="1"/>
      <c r="AB37" s="1"/>
      <c r="AC37" s="4"/>
      <c r="AD37" s="3"/>
      <c r="AE37" s="3"/>
      <c r="AF37" s="2"/>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row>
    <row r="38" spans="1:77">
      <c r="A38" s="1" t="s">
        <v>176</v>
      </c>
      <c r="B38" s="3"/>
      <c r="C38" s="5"/>
      <c r="D38" s="1"/>
      <c r="E38" s="1"/>
      <c r="F38" s="1"/>
      <c r="G38" s="4"/>
      <c r="H38" s="4"/>
      <c r="I38" s="4"/>
      <c r="J38" s="4"/>
      <c r="K38" s="2"/>
      <c r="L38" s="1"/>
      <c r="M38" s="1"/>
      <c r="N38" s="1"/>
      <c r="O38" s="1"/>
      <c r="P38" s="1"/>
      <c r="Q38" s="1"/>
      <c r="R38" s="1"/>
      <c r="S38" s="1"/>
      <c r="T38" s="1"/>
      <c r="U38" s="1"/>
      <c r="V38" s="1"/>
      <c r="W38" s="1"/>
      <c r="X38" s="1"/>
      <c r="Y38" s="1"/>
      <c r="Z38" s="1"/>
      <c r="AA38" s="1"/>
      <c r="AB38" s="1"/>
      <c r="AC38" s="4"/>
      <c r="AD38" s="3"/>
      <c r="AE38" s="3"/>
      <c r="AF38" s="2"/>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row>
    <row r="39" spans="1:77">
      <c r="A39" s="1" t="s">
        <v>177</v>
      </c>
    </row>
    <row r="40" spans="1:77">
      <c r="A40" s="1" t="s">
        <v>178</v>
      </c>
    </row>
    <row r="41" spans="1:77">
      <c r="A41" s="1"/>
    </row>
    <row r="42" spans="1:77">
      <c r="A42" s="1" t="s">
        <v>179</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3A762-DFA4-0E40-9D15-DA0197863638}">
  <dimension ref="A1:D47"/>
  <sheetViews>
    <sheetView topLeftCell="A33" zoomScale="135" workbookViewId="0"/>
  </sheetViews>
  <sheetFormatPr baseColWidth="10" defaultColWidth="10.83203125" defaultRowHeight="16"/>
  <cols>
    <col min="1" max="2" width="10.83203125" style="79"/>
    <col min="3" max="3" width="58.6640625" style="79" customWidth="1"/>
    <col min="4" max="4" width="13.1640625" style="84" customWidth="1"/>
    <col min="5" max="16384" width="10.83203125" style="79"/>
  </cols>
  <sheetData>
    <row r="1" spans="1:4">
      <c r="A1" s="85" t="s">
        <v>0</v>
      </c>
      <c r="B1" s="76"/>
      <c r="C1" s="77"/>
      <c r="D1" s="78"/>
    </row>
    <row r="2" spans="1:4">
      <c r="A2" s="85" t="s">
        <v>180</v>
      </c>
      <c r="B2" s="76"/>
      <c r="C2" s="77"/>
      <c r="D2" s="78"/>
    </row>
    <row r="3" spans="1:4">
      <c r="A3" s="85" t="s">
        <v>181</v>
      </c>
      <c r="B3" s="76"/>
      <c r="C3" s="77"/>
      <c r="D3" s="78"/>
    </row>
    <row r="4" spans="1:4">
      <c r="A4" s="86" t="s">
        <v>182</v>
      </c>
      <c r="B4" s="76"/>
      <c r="C4" s="77"/>
      <c r="D4" s="78"/>
    </row>
    <row r="5" spans="1:4">
      <c r="A5" s="80"/>
      <c r="B5" s="81"/>
      <c r="C5" s="77"/>
      <c r="D5" s="78"/>
    </row>
    <row r="6" spans="1:4">
      <c r="A6" s="87" t="s">
        <v>183</v>
      </c>
      <c r="B6" s="87" t="s">
        <v>184</v>
      </c>
      <c r="C6" s="88" t="s">
        <v>185</v>
      </c>
      <c r="D6" s="89" t="s">
        <v>186</v>
      </c>
    </row>
    <row r="7" spans="1:4" s="82" customFormat="1">
      <c r="A7" s="90" t="s">
        <v>187</v>
      </c>
      <c r="B7" s="90"/>
      <c r="C7" s="91"/>
      <c r="D7" s="92"/>
    </row>
    <row r="8" spans="1:4" s="83" customFormat="1">
      <c r="A8" s="93" t="s">
        <v>188</v>
      </c>
      <c r="B8" s="93"/>
      <c r="C8" s="94"/>
      <c r="D8" s="95"/>
    </row>
    <row r="9" spans="1:4" ht="15" customHeight="1">
      <c r="A9" s="96">
        <v>1.3</v>
      </c>
      <c r="B9" s="96" t="s">
        <v>189</v>
      </c>
      <c r="C9" s="97" t="s">
        <v>190</v>
      </c>
      <c r="D9" s="98">
        <v>41941.200000000004</v>
      </c>
    </row>
    <row r="10" spans="1:4" ht="15" customHeight="1">
      <c r="A10" s="96">
        <v>2.1</v>
      </c>
      <c r="B10" s="96" t="s">
        <v>189</v>
      </c>
      <c r="C10" s="97" t="s">
        <v>191</v>
      </c>
      <c r="D10" s="98">
        <v>23</v>
      </c>
    </row>
    <row r="11" spans="1:4" ht="15" customHeight="1">
      <c r="A11" s="96">
        <v>2.2999999999999998</v>
      </c>
      <c r="B11" s="96" t="s">
        <v>189</v>
      </c>
      <c r="C11" s="97" t="s">
        <v>192</v>
      </c>
      <c r="D11" s="98">
        <v>20</v>
      </c>
    </row>
    <row r="12" spans="1:4" ht="15" customHeight="1">
      <c r="A12" s="96">
        <v>2.4</v>
      </c>
      <c r="B12" s="96" t="s">
        <v>189</v>
      </c>
      <c r="C12" s="97" t="s">
        <v>193</v>
      </c>
      <c r="D12" s="98">
        <v>158886</v>
      </c>
    </row>
    <row r="13" spans="1:4" ht="15" customHeight="1">
      <c r="A13" s="96">
        <v>3.3</v>
      </c>
      <c r="B13" s="96" t="s">
        <v>189</v>
      </c>
      <c r="C13" s="97" t="s">
        <v>194</v>
      </c>
      <c r="D13" s="98">
        <v>3893</v>
      </c>
    </row>
    <row r="14" spans="1:4" ht="15" customHeight="1">
      <c r="A14" s="96">
        <v>4.0999999999999996</v>
      </c>
      <c r="B14" s="96" t="s">
        <v>189</v>
      </c>
      <c r="C14" s="97" t="s">
        <v>195</v>
      </c>
      <c r="D14" s="98">
        <v>324257</v>
      </c>
    </row>
    <row r="15" spans="1:4" ht="15" customHeight="1">
      <c r="A15" s="96">
        <v>4.2</v>
      </c>
      <c r="B15" s="96" t="s">
        <v>189</v>
      </c>
      <c r="C15" s="97" t="s">
        <v>196</v>
      </c>
      <c r="D15" s="98">
        <v>20</v>
      </c>
    </row>
    <row r="16" spans="1:4" ht="15" customHeight="1">
      <c r="A16" s="96">
        <v>6.1</v>
      </c>
      <c r="B16" s="96" t="s">
        <v>189</v>
      </c>
      <c r="C16" s="97" t="s">
        <v>197</v>
      </c>
      <c r="D16" s="98">
        <v>22</v>
      </c>
    </row>
    <row r="17" spans="1:4" ht="15" customHeight="1">
      <c r="A17" s="96">
        <v>6.2</v>
      </c>
      <c r="B17" s="96" t="s">
        <v>189</v>
      </c>
      <c r="C17" s="97" t="s">
        <v>198</v>
      </c>
      <c r="D17" s="98">
        <v>22</v>
      </c>
    </row>
    <row r="18" spans="1:4" ht="15" customHeight="1">
      <c r="A18" s="96" t="s">
        <v>199</v>
      </c>
      <c r="B18" s="96" t="s">
        <v>200</v>
      </c>
      <c r="C18" s="97" t="s">
        <v>201</v>
      </c>
      <c r="D18" s="98">
        <v>158886</v>
      </c>
    </row>
    <row r="19" spans="1:4" ht="15" customHeight="1">
      <c r="A19" s="96" t="s">
        <v>202</v>
      </c>
      <c r="B19" s="96" t="s">
        <v>200</v>
      </c>
      <c r="C19" s="97" t="s">
        <v>203</v>
      </c>
      <c r="D19" s="98">
        <v>1907.57</v>
      </c>
    </row>
    <row r="20" spans="1:4" ht="15" customHeight="1">
      <c r="A20" s="96" t="s">
        <v>204</v>
      </c>
      <c r="B20" s="96" t="s">
        <v>200</v>
      </c>
      <c r="C20" s="97" t="s">
        <v>205</v>
      </c>
      <c r="D20" s="98">
        <v>21</v>
      </c>
    </row>
    <row r="21" spans="1:4" ht="15" customHeight="1">
      <c r="A21" s="96" t="s">
        <v>206</v>
      </c>
      <c r="B21" s="96" t="s">
        <v>200</v>
      </c>
      <c r="C21" s="97" t="s">
        <v>207</v>
      </c>
      <c r="D21" s="98">
        <v>1</v>
      </c>
    </row>
    <row r="22" spans="1:4" ht="15" customHeight="1">
      <c r="A22" s="96" t="s">
        <v>208</v>
      </c>
      <c r="B22" s="96" t="s">
        <v>200</v>
      </c>
      <c r="C22" s="97" t="s">
        <v>209</v>
      </c>
      <c r="D22" s="98">
        <v>2</v>
      </c>
    </row>
    <row r="23" spans="1:4" ht="15" customHeight="1">
      <c r="A23" s="96" t="s">
        <v>210</v>
      </c>
      <c r="B23" s="96" t="s">
        <v>200</v>
      </c>
      <c r="C23" s="97" t="s">
        <v>211</v>
      </c>
      <c r="D23" s="98">
        <v>39</v>
      </c>
    </row>
    <row r="24" spans="1:4" ht="15" customHeight="1">
      <c r="A24" s="96" t="s">
        <v>212</v>
      </c>
      <c r="B24" s="96" t="s">
        <v>200</v>
      </c>
      <c r="C24" s="97" t="s">
        <v>213</v>
      </c>
      <c r="D24" s="98">
        <v>1</v>
      </c>
    </row>
    <row r="25" spans="1:4" ht="15" customHeight="1">
      <c r="A25" s="96" t="s">
        <v>214</v>
      </c>
      <c r="B25" s="96" t="s">
        <v>200</v>
      </c>
      <c r="C25" s="97" t="s">
        <v>215</v>
      </c>
      <c r="D25" s="98">
        <v>320</v>
      </c>
    </row>
    <row r="26" spans="1:4" ht="15" customHeight="1">
      <c r="A26" s="96" t="s">
        <v>216</v>
      </c>
      <c r="B26" s="96" t="s">
        <v>200</v>
      </c>
      <c r="C26" s="97" t="s">
        <v>217</v>
      </c>
      <c r="D26" s="98">
        <v>2</v>
      </c>
    </row>
    <row r="27" spans="1:4" s="83" customFormat="1">
      <c r="A27" s="93" t="s">
        <v>218</v>
      </c>
      <c r="B27" s="93"/>
      <c r="C27" s="94"/>
      <c r="D27" s="95"/>
    </row>
    <row r="28" spans="1:4">
      <c r="A28" s="96">
        <v>1.2</v>
      </c>
      <c r="B28" s="96" t="s">
        <v>189</v>
      </c>
      <c r="C28" s="97" t="s">
        <v>219</v>
      </c>
      <c r="D28" s="98">
        <v>150329</v>
      </c>
    </row>
    <row r="29" spans="1:4">
      <c r="A29" s="96">
        <v>1.3</v>
      </c>
      <c r="B29" s="96" t="s">
        <v>189</v>
      </c>
      <c r="C29" s="97" t="s">
        <v>190</v>
      </c>
      <c r="D29" s="98">
        <v>285846.60000000003</v>
      </c>
    </row>
    <row r="30" spans="1:4">
      <c r="A30" s="96">
        <v>2.1</v>
      </c>
      <c r="B30" s="96" t="s">
        <v>189</v>
      </c>
      <c r="C30" s="97" t="s">
        <v>191</v>
      </c>
      <c r="D30" s="98">
        <v>54118.439999999995</v>
      </c>
    </row>
    <row r="31" spans="1:4">
      <c r="A31" s="96">
        <v>2.2999999999999998</v>
      </c>
      <c r="B31" s="96" t="s">
        <v>189</v>
      </c>
      <c r="C31" s="97" t="s">
        <v>192</v>
      </c>
      <c r="D31" s="98">
        <v>12454</v>
      </c>
    </row>
    <row r="32" spans="1:4">
      <c r="A32" s="96">
        <v>5.0999999999999996</v>
      </c>
      <c r="B32" s="96" t="s">
        <v>189</v>
      </c>
      <c r="C32" s="97" t="s">
        <v>220</v>
      </c>
      <c r="D32" s="98">
        <v>439764</v>
      </c>
    </row>
    <row r="33" spans="1:4">
      <c r="A33" s="96">
        <v>6.1</v>
      </c>
      <c r="B33" s="96" t="s">
        <v>189</v>
      </c>
      <c r="C33" s="97" t="s">
        <v>197</v>
      </c>
      <c r="D33" s="98">
        <v>19</v>
      </c>
    </row>
    <row r="34" spans="1:4">
      <c r="A34" s="96" t="s">
        <v>221</v>
      </c>
      <c r="B34" s="96" t="s">
        <v>200</v>
      </c>
      <c r="C34" s="97" t="s">
        <v>222</v>
      </c>
      <c r="D34" s="98">
        <v>7575</v>
      </c>
    </row>
    <row r="35" spans="1:4">
      <c r="A35" s="96" t="s">
        <v>223</v>
      </c>
      <c r="B35" s="96" t="s">
        <v>200</v>
      </c>
      <c r="C35" s="97" t="s">
        <v>224</v>
      </c>
      <c r="D35" s="98">
        <v>552</v>
      </c>
    </row>
    <row r="36" spans="1:4" ht="14" customHeight="1">
      <c r="A36" s="96" t="s">
        <v>225</v>
      </c>
      <c r="B36" s="96" t="s">
        <v>200</v>
      </c>
      <c r="C36" s="97" t="s">
        <v>226</v>
      </c>
      <c r="D36" s="98">
        <v>1</v>
      </c>
    </row>
    <row r="37" spans="1:4">
      <c r="A37" s="96" t="s">
        <v>227</v>
      </c>
      <c r="B37" s="96" t="s">
        <v>200</v>
      </c>
      <c r="C37" s="97" t="s">
        <v>228</v>
      </c>
      <c r="D37" s="98">
        <v>3250.4324999999999</v>
      </c>
    </row>
    <row r="38" spans="1:4" ht="15" customHeight="1">
      <c r="A38" s="96" t="s">
        <v>202</v>
      </c>
      <c r="B38" s="96" t="s">
        <v>200</v>
      </c>
      <c r="C38" s="99" t="s">
        <v>203</v>
      </c>
      <c r="D38" s="100">
        <v>557</v>
      </c>
    </row>
    <row r="39" spans="1:4" ht="15" customHeight="1">
      <c r="A39" s="96" t="s">
        <v>229</v>
      </c>
      <c r="B39" s="96" t="s">
        <v>200</v>
      </c>
      <c r="C39" s="99" t="s">
        <v>230</v>
      </c>
      <c r="D39" s="100">
        <v>1</v>
      </c>
    </row>
    <row r="40" spans="1:4" ht="15" customHeight="1">
      <c r="A40" s="96" t="s">
        <v>231</v>
      </c>
      <c r="B40" s="96" t="s">
        <v>200</v>
      </c>
      <c r="C40" s="99" t="s">
        <v>232</v>
      </c>
      <c r="D40" s="100">
        <v>552</v>
      </c>
    </row>
    <row r="41" spans="1:4" ht="15" customHeight="1">
      <c r="A41" s="96" t="s">
        <v>214</v>
      </c>
      <c r="B41" s="96" t="s">
        <v>200</v>
      </c>
      <c r="C41" s="99" t="s">
        <v>215</v>
      </c>
      <c r="D41" s="100">
        <v>71</v>
      </c>
    </row>
    <row r="42" spans="1:4" ht="15" customHeight="1">
      <c r="A42" s="96" t="s">
        <v>233</v>
      </c>
      <c r="B42" s="96" t="s">
        <v>200</v>
      </c>
      <c r="C42" s="99" t="s">
        <v>234</v>
      </c>
      <c r="D42" s="101">
        <v>4</v>
      </c>
    </row>
    <row r="43" spans="1:4" s="82" customFormat="1" ht="15" customHeight="1">
      <c r="A43" s="102" t="s">
        <v>235</v>
      </c>
      <c r="B43" s="102"/>
      <c r="C43" s="103"/>
      <c r="D43" s="104" t="s">
        <v>168</v>
      </c>
    </row>
    <row r="44" spans="1:4" s="82" customFormat="1" ht="15" customHeight="1">
      <c r="A44" s="90" t="s">
        <v>236</v>
      </c>
      <c r="B44" s="90"/>
      <c r="C44" s="105"/>
      <c r="D44" s="106"/>
    </row>
    <row r="45" spans="1:4" ht="15" customHeight="1">
      <c r="A45" s="107" t="s">
        <v>237</v>
      </c>
      <c r="B45" s="96"/>
      <c r="C45" s="99"/>
      <c r="D45" s="100"/>
    </row>
    <row r="46" spans="1:4" ht="15" customHeight="1">
      <c r="A46" s="108" t="s">
        <v>214</v>
      </c>
      <c r="B46" s="96" t="s">
        <v>200</v>
      </c>
      <c r="C46" s="99" t="s">
        <v>215</v>
      </c>
      <c r="D46" s="100">
        <v>46</v>
      </c>
    </row>
    <row r="47" spans="1:4" ht="15" customHeight="1">
      <c r="A47" s="108" t="s">
        <v>238</v>
      </c>
      <c r="B47" s="96" t="s">
        <v>200</v>
      </c>
      <c r="C47" s="99" t="s">
        <v>239</v>
      </c>
      <c r="D47" s="100">
        <v>3</v>
      </c>
    </row>
  </sheetData>
  <hyperlinks>
    <hyperlink ref="A4" r:id="rId1" xr:uid="{ECC704B9-6376-504B-911A-1F2B01ADA7ED}"/>
  </hyperlinks>
  <pageMargins left="0.7" right="0.7" top="0.75" bottom="0.75" header="0.3" footer="0.3"/>
  <pageSetup orientation="portrait" horizontalDpi="0" verticalDpi="0"/>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CA02A-C12A-C241-AEF6-B0E5223FF781}">
  <dimension ref="A1:D68"/>
  <sheetViews>
    <sheetView topLeftCell="A49" zoomScale="135" workbookViewId="0">
      <selection activeCell="D67" sqref="D67"/>
    </sheetView>
  </sheetViews>
  <sheetFormatPr baseColWidth="10" defaultColWidth="10.83203125" defaultRowHeight="16"/>
  <cols>
    <col min="1" max="2" width="10.83203125" style="79"/>
    <col min="3" max="3" width="58.6640625" style="79" customWidth="1"/>
    <col min="4" max="4" width="13.1640625" style="141" customWidth="1"/>
    <col min="5" max="16384" width="10.83203125" style="79"/>
  </cols>
  <sheetData>
    <row r="1" spans="1:4">
      <c r="A1" s="85" t="s">
        <v>0</v>
      </c>
      <c r="B1" s="76"/>
      <c r="C1" s="77"/>
      <c r="D1" s="132"/>
    </row>
    <row r="2" spans="1:4">
      <c r="A2" s="85" t="s">
        <v>240</v>
      </c>
      <c r="B2" s="76"/>
      <c r="C2" s="77"/>
      <c r="D2" s="132"/>
    </row>
    <row r="3" spans="1:4">
      <c r="A3" s="85" t="s">
        <v>181</v>
      </c>
      <c r="B3" s="76"/>
      <c r="C3" s="77"/>
      <c r="D3" s="132"/>
    </row>
    <row r="4" spans="1:4">
      <c r="A4" s="130" t="s">
        <v>241</v>
      </c>
      <c r="B4" s="76"/>
      <c r="C4" s="77"/>
      <c r="D4" s="132"/>
    </row>
    <row r="5" spans="1:4">
      <c r="A5" s="80"/>
      <c r="B5" s="81"/>
      <c r="C5" s="77"/>
      <c r="D5" s="132"/>
    </row>
    <row r="6" spans="1:4">
      <c r="A6" s="87" t="s">
        <v>183</v>
      </c>
      <c r="B6" s="87" t="s">
        <v>184</v>
      </c>
      <c r="C6" s="88" t="s">
        <v>185</v>
      </c>
      <c r="D6" s="133" t="s">
        <v>186</v>
      </c>
    </row>
    <row r="7" spans="1:4" s="82" customFormat="1">
      <c r="A7" s="90" t="s">
        <v>187</v>
      </c>
      <c r="B7" s="90"/>
      <c r="C7" s="91"/>
      <c r="D7" s="134"/>
    </row>
    <row r="8" spans="1:4" s="83" customFormat="1">
      <c r="A8" s="93" t="s">
        <v>242</v>
      </c>
      <c r="B8" s="93"/>
      <c r="C8" s="94"/>
      <c r="D8" s="135"/>
    </row>
    <row r="9" spans="1:4" ht="15" customHeight="1">
      <c r="A9" s="96">
        <v>6.2</v>
      </c>
      <c r="B9" s="96" t="s">
        <v>189</v>
      </c>
      <c r="C9" s="97" t="s">
        <v>198</v>
      </c>
      <c r="D9" s="136">
        <v>0</v>
      </c>
    </row>
    <row r="10" spans="1:4" ht="15" customHeight="1">
      <c r="A10" s="96" t="s">
        <v>231</v>
      </c>
      <c r="B10" s="96" t="s">
        <v>200</v>
      </c>
      <c r="C10" s="97" t="s">
        <v>232</v>
      </c>
      <c r="D10" s="136">
        <v>0</v>
      </c>
    </row>
    <row r="11" spans="1:4" ht="15" customHeight="1">
      <c r="A11" s="96" t="s">
        <v>216</v>
      </c>
      <c r="B11" s="96" t="s">
        <v>200</v>
      </c>
      <c r="C11" s="97" t="s">
        <v>217</v>
      </c>
      <c r="D11" s="136">
        <v>1</v>
      </c>
    </row>
    <row r="12" spans="1:4" ht="15" customHeight="1">
      <c r="A12" s="96" t="s">
        <v>243</v>
      </c>
      <c r="B12" s="96" t="s">
        <v>200</v>
      </c>
      <c r="C12" s="97" t="s">
        <v>244</v>
      </c>
      <c r="D12" s="136">
        <v>1</v>
      </c>
    </row>
    <row r="13" spans="1:4" ht="15" customHeight="1">
      <c r="A13" s="96" t="s">
        <v>245</v>
      </c>
      <c r="B13" s="96" t="s">
        <v>200</v>
      </c>
      <c r="C13" s="97" t="s">
        <v>246</v>
      </c>
      <c r="D13" s="136">
        <v>1</v>
      </c>
    </row>
    <row r="14" spans="1:4" ht="15" customHeight="1">
      <c r="A14" s="93" t="s">
        <v>247</v>
      </c>
      <c r="B14" s="93"/>
      <c r="C14" s="94"/>
      <c r="D14" s="135"/>
    </row>
    <row r="15" spans="1:4" ht="15" customHeight="1">
      <c r="A15" s="96">
        <v>1.2</v>
      </c>
      <c r="B15" s="96" t="s">
        <v>189</v>
      </c>
      <c r="C15" s="97" t="s">
        <v>219</v>
      </c>
      <c r="D15" s="136">
        <v>12</v>
      </c>
    </row>
    <row r="16" spans="1:4" ht="15" customHeight="1">
      <c r="A16" s="96">
        <v>1.3</v>
      </c>
      <c r="B16" s="96" t="s">
        <v>189</v>
      </c>
      <c r="C16" s="97" t="s">
        <v>190</v>
      </c>
      <c r="D16" s="136">
        <v>204104</v>
      </c>
    </row>
    <row r="17" spans="1:4" ht="15" customHeight="1">
      <c r="A17" s="96">
        <v>2.1</v>
      </c>
      <c r="B17" s="96" t="s">
        <v>189</v>
      </c>
      <c r="C17" s="97" t="s">
        <v>191</v>
      </c>
      <c r="D17" s="136">
        <v>4</v>
      </c>
    </row>
    <row r="18" spans="1:4" ht="15" customHeight="1">
      <c r="A18" s="96">
        <v>2.2999999999999998</v>
      </c>
      <c r="B18" s="96" t="s">
        <v>189</v>
      </c>
      <c r="C18" s="97" t="s">
        <v>192</v>
      </c>
      <c r="D18" s="136">
        <v>580</v>
      </c>
    </row>
    <row r="19" spans="1:4" ht="15" customHeight="1">
      <c r="A19" s="96">
        <v>5.0999999999999996</v>
      </c>
      <c r="B19" s="96" t="s">
        <v>189</v>
      </c>
      <c r="C19" s="97" t="s">
        <v>220</v>
      </c>
      <c r="D19" s="136">
        <v>204104</v>
      </c>
    </row>
    <row r="20" spans="1:4" ht="15" customHeight="1">
      <c r="A20" s="96">
        <v>6.1</v>
      </c>
      <c r="B20" s="96" t="s">
        <v>189</v>
      </c>
      <c r="C20" s="97" t="s">
        <v>197</v>
      </c>
      <c r="D20" s="136">
        <v>456</v>
      </c>
    </row>
    <row r="21" spans="1:4" ht="15" customHeight="1">
      <c r="A21" s="96" t="s">
        <v>221</v>
      </c>
      <c r="B21" s="96" t="s">
        <v>200</v>
      </c>
      <c r="C21" s="97" t="s">
        <v>222</v>
      </c>
      <c r="D21" s="136">
        <v>44085</v>
      </c>
    </row>
    <row r="22" spans="1:4" ht="15" customHeight="1">
      <c r="A22" s="96" t="s">
        <v>223</v>
      </c>
      <c r="B22" s="96" t="s">
        <v>200</v>
      </c>
      <c r="C22" s="97" t="s">
        <v>224</v>
      </c>
      <c r="D22" s="136">
        <v>456</v>
      </c>
    </row>
    <row r="23" spans="1:4" ht="15" customHeight="1">
      <c r="A23" s="96" t="s">
        <v>248</v>
      </c>
      <c r="B23" s="96" t="s">
        <v>200</v>
      </c>
      <c r="C23" s="97" t="s">
        <v>249</v>
      </c>
      <c r="D23" s="136">
        <v>5373</v>
      </c>
    </row>
    <row r="24" spans="1:4" ht="15" customHeight="1">
      <c r="A24" s="96" t="s">
        <v>231</v>
      </c>
      <c r="B24" s="96" t="s">
        <v>200</v>
      </c>
      <c r="C24" s="97" t="s">
        <v>232</v>
      </c>
      <c r="D24" s="136">
        <v>456</v>
      </c>
    </row>
    <row r="25" spans="1:4" ht="15" customHeight="1">
      <c r="A25" s="96" t="s">
        <v>250</v>
      </c>
      <c r="B25" s="96" t="s">
        <v>200</v>
      </c>
      <c r="C25" s="97" t="s">
        <v>251</v>
      </c>
      <c r="D25" s="136">
        <v>16936</v>
      </c>
    </row>
    <row r="26" spans="1:4" ht="15" customHeight="1">
      <c r="A26" s="96" t="s">
        <v>214</v>
      </c>
      <c r="B26" s="96" t="s">
        <v>200</v>
      </c>
      <c r="C26" s="97" t="s">
        <v>215</v>
      </c>
      <c r="D26" s="136">
        <v>471</v>
      </c>
    </row>
    <row r="27" spans="1:4" s="83" customFormat="1">
      <c r="A27" s="93" t="s">
        <v>252</v>
      </c>
      <c r="B27" s="93"/>
      <c r="C27" s="94"/>
      <c r="D27" s="135"/>
    </row>
    <row r="28" spans="1:4">
      <c r="A28" s="96">
        <v>6.2</v>
      </c>
      <c r="B28" s="96" t="s">
        <v>189</v>
      </c>
      <c r="C28" s="97" t="s">
        <v>198</v>
      </c>
      <c r="D28" s="136">
        <v>1</v>
      </c>
    </row>
    <row r="29" spans="1:4">
      <c r="A29" s="96" t="s">
        <v>253</v>
      </c>
      <c r="B29" s="96" t="s">
        <v>200</v>
      </c>
      <c r="C29" s="97" t="s">
        <v>254</v>
      </c>
      <c r="D29" s="136">
        <v>1</v>
      </c>
    </row>
    <row r="30" spans="1:4">
      <c r="A30" s="96" t="s">
        <v>255</v>
      </c>
      <c r="B30" s="96" t="s">
        <v>200</v>
      </c>
      <c r="C30" s="97" t="s">
        <v>256</v>
      </c>
      <c r="D30" s="136">
        <v>3</v>
      </c>
    </row>
    <row r="31" spans="1:4" ht="30">
      <c r="A31" s="96" t="s">
        <v>214</v>
      </c>
      <c r="B31" s="96" t="s">
        <v>200</v>
      </c>
      <c r="C31" s="97" t="s">
        <v>215</v>
      </c>
      <c r="D31" s="136">
        <v>2016</v>
      </c>
    </row>
    <row r="32" spans="1:4">
      <c r="A32" s="93" t="s">
        <v>257</v>
      </c>
      <c r="B32" s="96"/>
      <c r="C32" s="97"/>
      <c r="D32" s="136"/>
    </row>
    <row r="33" spans="1:4">
      <c r="A33" s="96">
        <v>1.2</v>
      </c>
      <c r="B33" s="96" t="s">
        <v>189</v>
      </c>
      <c r="C33" s="97" t="s">
        <v>219</v>
      </c>
      <c r="D33" s="137">
        <v>11918</v>
      </c>
    </row>
    <row r="34" spans="1:4">
      <c r="A34" s="96">
        <v>2.2999999999999998</v>
      </c>
      <c r="B34" s="96" t="s">
        <v>189</v>
      </c>
      <c r="C34" s="97" t="s">
        <v>192</v>
      </c>
      <c r="D34" s="137">
        <v>10</v>
      </c>
    </row>
    <row r="35" spans="1:4">
      <c r="A35" s="96">
        <v>5.0999999999999996</v>
      </c>
      <c r="B35" s="96" t="s">
        <v>189</v>
      </c>
      <c r="C35" s="97" t="s">
        <v>220</v>
      </c>
      <c r="D35" s="137">
        <v>764</v>
      </c>
    </row>
    <row r="36" spans="1:4">
      <c r="A36" s="96">
        <v>6.1</v>
      </c>
      <c r="B36" s="96" t="s">
        <v>189</v>
      </c>
      <c r="C36" s="97" t="s">
        <v>197</v>
      </c>
      <c r="D36" s="137">
        <v>397</v>
      </c>
    </row>
    <row r="37" spans="1:4">
      <c r="A37" s="96" t="s">
        <v>221</v>
      </c>
      <c r="B37" s="96" t="s">
        <v>200</v>
      </c>
      <c r="C37" s="97" t="s">
        <v>222</v>
      </c>
      <c r="D37" s="137">
        <v>25982</v>
      </c>
    </row>
    <row r="38" spans="1:4" ht="30">
      <c r="A38" s="96" t="s">
        <v>248</v>
      </c>
      <c r="B38" s="96" t="s">
        <v>200</v>
      </c>
      <c r="C38" s="97" t="s">
        <v>249</v>
      </c>
      <c r="D38" s="137">
        <v>124</v>
      </c>
    </row>
    <row r="39" spans="1:4">
      <c r="A39" s="96" t="s">
        <v>231</v>
      </c>
      <c r="B39" s="96" t="s">
        <v>200</v>
      </c>
      <c r="C39" s="97" t="s">
        <v>232</v>
      </c>
      <c r="D39" s="137">
        <v>97</v>
      </c>
    </row>
    <row r="40" spans="1:4">
      <c r="A40" s="96" t="s">
        <v>258</v>
      </c>
      <c r="B40" s="96" t="s">
        <v>200</v>
      </c>
      <c r="C40" s="97" t="s">
        <v>259</v>
      </c>
      <c r="D40" s="137">
        <v>3</v>
      </c>
    </row>
    <row r="41" spans="1:4">
      <c r="A41" s="96" t="s">
        <v>260</v>
      </c>
      <c r="B41" s="96" t="s">
        <v>200</v>
      </c>
      <c r="C41" s="97" t="s">
        <v>261</v>
      </c>
      <c r="D41" s="137">
        <v>640</v>
      </c>
    </row>
    <row r="42" spans="1:4">
      <c r="A42" s="93" t="s">
        <v>262</v>
      </c>
      <c r="B42" s="96"/>
      <c r="C42" s="97"/>
      <c r="D42" s="137"/>
    </row>
    <row r="43" spans="1:4">
      <c r="A43" s="96">
        <v>1.3</v>
      </c>
      <c r="B43" s="96" t="s">
        <v>189</v>
      </c>
      <c r="C43" s="97" t="s">
        <v>190</v>
      </c>
      <c r="D43" s="137">
        <v>5720</v>
      </c>
    </row>
    <row r="44" spans="1:4">
      <c r="A44" s="96">
        <v>3.1</v>
      </c>
      <c r="B44" s="96" t="s">
        <v>189</v>
      </c>
      <c r="C44" s="97" t="s">
        <v>263</v>
      </c>
      <c r="D44" s="137">
        <v>0</v>
      </c>
    </row>
    <row r="45" spans="1:4">
      <c r="A45" s="96">
        <v>4.0999999999999996</v>
      </c>
      <c r="B45" s="96" t="s">
        <v>189</v>
      </c>
      <c r="C45" s="97" t="s">
        <v>195</v>
      </c>
      <c r="D45" s="137">
        <v>5720</v>
      </c>
    </row>
    <row r="46" spans="1:4">
      <c r="A46" s="96">
        <v>4.2</v>
      </c>
      <c r="B46" s="96" t="s">
        <v>189</v>
      </c>
      <c r="C46" s="97" t="s">
        <v>196</v>
      </c>
      <c r="D46" s="137">
        <v>0</v>
      </c>
    </row>
    <row r="47" spans="1:4">
      <c r="A47" s="96" t="s">
        <v>223</v>
      </c>
      <c r="B47" s="96" t="s">
        <v>200</v>
      </c>
      <c r="C47" s="97" t="s">
        <v>224</v>
      </c>
      <c r="D47" s="137">
        <v>32</v>
      </c>
    </row>
    <row r="48" spans="1:4">
      <c r="A48" s="96" t="s">
        <v>210</v>
      </c>
      <c r="B48" s="96" t="s">
        <v>200</v>
      </c>
      <c r="C48" s="97" t="s">
        <v>211</v>
      </c>
      <c r="D48" s="137">
        <v>32</v>
      </c>
    </row>
    <row r="49" spans="1:4" ht="30">
      <c r="A49" s="96" t="s">
        <v>264</v>
      </c>
      <c r="B49" s="96" t="s">
        <v>200</v>
      </c>
      <c r="C49" s="97" t="s">
        <v>265</v>
      </c>
      <c r="D49" s="137">
        <v>0</v>
      </c>
    </row>
    <row r="50" spans="1:4" ht="30">
      <c r="A50" s="96" t="s">
        <v>214</v>
      </c>
      <c r="B50" s="96" t="s">
        <v>200</v>
      </c>
      <c r="C50" s="97" t="s">
        <v>215</v>
      </c>
      <c r="D50" s="137">
        <v>116</v>
      </c>
    </row>
    <row r="51" spans="1:4">
      <c r="A51" s="93" t="s">
        <v>266</v>
      </c>
      <c r="B51" s="96"/>
      <c r="C51" s="97"/>
      <c r="D51" s="136"/>
    </row>
    <row r="52" spans="1:4" ht="30">
      <c r="A52" s="96">
        <v>1.1000000000000001</v>
      </c>
      <c r="B52" s="96" t="s">
        <v>189</v>
      </c>
      <c r="C52" s="97" t="s">
        <v>267</v>
      </c>
      <c r="D52" s="136">
        <v>36541</v>
      </c>
    </row>
    <row r="53" spans="1:4" ht="30">
      <c r="A53" s="96">
        <v>2.2000000000000002</v>
      </c>
      <c r="B53" s="96" t="s">
        <v>189</v>
      </c>
      <c r="C53" s="97" t="s">
        <v>268</v>
      </c>
      <c r="D53" s="136">
        <v>19377.829999999998</v>
      </c>
    </row>
    <row r="54" spans="1:4" ht="14" customHeight="1">
      <c r="A54" s="96">
        <v>6.1</v>
      </c>
      <c r="B54" s="96" t="s">
        <v>189</v>
      </c>
      <c r="C54" s="97" t="s">
        <v>197</v>
      </c>
      <c r="D54" s="136">
        <v>1</v>
      </c>
    </row>
    <row r="55" spans="1:4">
      <c r="A55" s="96">
        <v>6.2</v>
      </c>
      <c r="B55" s="96" t="s">
        <v>189</v>
      </c>
      <c r="C55" s="97" t="s">
        <v>198</v>
      </c>
      <c r="D55" s="136">
        <v>10</v>
      </c>
    </row>
    <row r="56" spans="1:4" ht="15" customHeight="1">
      <c r="A56" s="96" t="s">
        <v>221</v>
      </c>
      <c r="B56" s="96" t="s">
        <v>200</v>
      </c>
      <c r="C56" s="99" t="s">
        <v>222</v>
      </c>
      <c r="D56" s="138">
        <v>49024</v>
      </c>
    </row>
    <row r="57" spans="1:4" ht="15" customHeight="1">
      <c r="A57" s="96" t="s">
        <v>223</v>
      </c>
      <c r="B57" s="96" t="s">
        <v>200</v>
      </c>
      <c r="C57" s="99" t="s">
        <v>224</v>
      </c>
      <c r="D57" s="138">
        <v>10</v>
      </c>
    </row>
    <row r="58" spans="1:4" ht="15" customHeight="1">
      <c r="A58" s="96" t="s">
        <v>225</v>
      </c>
      <c r="B58" s="96" t="s">
        <v>200</v>
      </c>
      <c r="C58" s="99" t="s">
        <v>226</v>
      </c>
      <c r="D58" s="138">
        <v>0</v>
      </c>
    </row>
    <row r="59" spans="1:4" ht="15" customHeight="1">
      <c r="A59" s="96" t="s">
        <v>204</v>
      </c>
      <c r="B59" s="96" t="s">
        <v>200</v>
      </c>
      <c r="C59" s="99" t="s">
        <v>205</v>
      </c>
      <c r="D59" s="138">
        <v>10</v>
      </c>
    </row>
    <row r="60" spans="1:4" s="82" customFormat="1" ht="15" customHeight="1">
      <c r="A60" s="102" t="s">
        <v>235</v>
      </c>
      <c r="B60" s="102"/>
      <c r="C60" s="103"/>
      <c r="D60" s="139" t="s">
        <v>168</v>
      </c>
    </row>
    <row r="61" spans="1:4" s="82" customFormat="1" ht="15" customHeight="1">
      <c r="A61" s="90" t="s">
        <v>236</v>
      </c>
      <c r="B61" s="90"/>
      <c r="C61" s="105"/>
      <c r="D61" s="140"/>
    </row>
    <row r="62" spans="1:4" s="83" customFormat="1" ht="15" customHeight="1">
      <c r="A62" s="107" t="s">
        <v>269</v>
      </c>
      <c r="B62" s="93"/>
      <c r="C62" s="143"/>
      <c r="D62" s="144"/>
    </row>
    <row r="63" spans="1:4" ht="15" customHeight="1">
      <c r="A63" s="108">
        <v>6.1</v>
      </c>
      <c r="B63" s="96" t="s">
        <v>189</v>
      </c>
      <c r="C63" s="99" t="s">
        <v>197</v>
      </c>
      <c r="D63" s="142">
        <v>1</v>
      </c>
    </row>
    <row r="64" spans="1:4" ht="15" customHeight="1">
      <c r="A64" s="108" t="s">
        <v>214</v>
      </c>
      <c r="B64" s="96" t="s">
        <v>200</v>
      </c>
      <c r="C64" s="99" t="s">
        <v>215</v>
      </c>
      <c r="D64" s="142">
        <v>1543</v>
      </c>
    </row>
    <row r="65" spans="1:4" ht="15" customHeight="1">
      <c r="A65" s="108" t="s">
        <v>270</v>
      </c>
      <c r="B65" s="96" t="s">
        <v>200</v>
      </c>
      <c r="C65" s="99" t="s">
        <v>271</v>
      </c>
      <c r="D65" s="142">
        <v>1</v>
      </c>
    </row>
    <row r="66" spans="1:4" s="83" customFormat="1" ht="15" customHeight="1">
      <c r="A66" s="107" t="s">
        <v>272</v>
      </c>
      <c r="B66" s="93"/>
      <c r="C66" s="143"/>
      <c r="D66" s="145"/>
    </row>
    <row r="67" spans="1:4" ht="15" customHeight="1">
      <c r="A67" s="108">
        <v>6.2</v>
      </c>
      <c r="B67" s="96" t="s">
        <v>189</v>
      </c>
      <c r="C67" s="99" t="s">
        <v>198</v>
      </c>
      <c r="D67" s="138">
        <v>1</v>
      </c>
    </row>
    <row r="68" spans="1:4" ht="15" customHeight="1">
      <c r="A68" s="108" t="s">
        <v>243</v>
      </c>
      <c r="B68" s="96" t="s">
        <v>200</v>
      </c>
      <c r="C68" s="99" t="s">
        <v>244</v>
      </c>
      <c r="D68" s="138">
        <v>1</v>
      </c>
    </row>
  </sheetData>
  <hyperlinks>
    <hyperlink ref="A4" r:id="rId1" xr:uid="{C6E14795-D99E-FE4E-9D8C-2AE34947216A}"/>
  </hyperlinks>
  <pageMargins left="0.7" right="0.7" top="0.75" bottom="0.75" header="0.3" footer="0.3"/>
  <pageSetup orientation="portrait" horizontalDpi="0" verticalDpi="0"/>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5CA01-7C9D-1545-A0F9-829273BA202D}">
  <dimension ref="A1:G79"/>
  <sheetViews>
    <sheetView topLeftCell="A70" zoomScale="135" workbookViewId="0">
      <selection activeCell="C81" sqref="C81"/>
    </sheetView>
  </sheetViews>
  <sheetFormatPr baseColWidth="10" defaultColWidth="10.83203125" defaultRowHeight="16"/>
  <cols>
    <col min="1" max="1" width="12.5" style="79" customWidth="1"/>
    <col min="2" max="2" width="10.83203125" style="79"/>
    <col min="3" max="3" width="58.6640625" style="79" customWidth="1"/>
    <col min="4" max="4" width="13.1640625" style="84" customWidth="1"/>
    <col min="5" max="16384" width="10.83203125" style="79"/>
  </cols>
  <sheetData>
    <row r="1" spans="1:7">
      <c r="A1" s="85" t="s">
        <v>0</v>
      </c>
      <c r="B1" s="76"/>
      <c r="C1" s="77"/>
      <c r="D1" s="78"/>
    </row>
    <row r="2" spans="1:7">
      <c r="A2" s="85"/>
      <c r="B2" s="76"/>
      <c r="C2" s="77"/>
      <c r="D2" s="78"/>
    </row>
    <row r="3" spans="1:7">
      <c r="A3" s="131">
        <v>2019</v>
      </c>
      <c r="B3" s="81"/>
      <c r="C3" s="77"/>
      <c r="D3" s="78"/>
    </row>
    <row r="4" spans="1:7">
      <c r="A4" s="109" t="s">
        <v>273</v>
      </c>
      <c r="B4" s="110" t="s">
        <v>184</v>
      </c>
      <c r="C4" s="110" t="s">
        <v>274</v>
      </c>
      <c r="D4" s="111" t="s">
        <v>275</v>
      </c>
      <c r="E4" s="111" t="s">
        <v>276</v>
      </c>
      <c r="F4" s="111" t="s">
        <v>277</v>
      </c>
      <c r="G4" s="112" t="s">
        <v>278</v>
      </c>
    </row>
    <row r="5" spans="1:7">
      <c r="A5" s="113" t="s">
        <v>279</v>
      </c>
      <c r="B5" s="122"/>
      <c r="C5" s="123"/>
      <c r="D5" s="114"/>
      <c r="E5" s="76"/>
      <c r="F5" s="76"/>
      <c r="G5" s="115"/>
    </row>
    <row r="6" spans="1:7">
      <c r="A6" s="125">
        <v>1.2</v>
      </c>
      <c r="B6" s="96" t="s">
        <v>189</v>
      </c>
      <c r="C6" s="99" t="s">
        <v>219</v>
      </c>
      <c r="D6" s="100">
        <v>150329</v>
      </c>
      <c r="E6" s="100">
        <v>0</v>
      </c>
      <c r="F6" s="116">
        <v>0</v>
      </c>
      <c r="G6" s="115">
        <f>SUM(D6:F6)</f>
        <v>150329</v>
      </c>
    </row>
    <row r="7" spans="1:7">
      <c r="A7" s="125">
        <v>1.3</v>
      </c>
      <c r="B7" s="96" t="s">
        <v>189</v>
      </c>
      <c r="C7" s="99" t="s">
        <v>190</v>
      </c>
      <c r="D7" s="100">
        <f>285846.6+41941.2</f>
        <v>327787.8</v>
      </c>
      <c r="E7" s="100">
        <v>0</v>
      </c>
      <c r="F7" s="116">
        <v>0</v>
      </c>
      <c r="G7" s="115">
        <f t="shared" ref="G7:G39" si="0">SUM(D7:F7)</f>
        <v>327787.8</v>
      </c>
    </row>
    <row r="8" spans="1:7">
      <c r="A8" s="125" t="s">
        <v>221</v>
      </c>
      <c r="B8" s="96" t="s">
        <v>200</v>
      </c>
      <c r="C8" s="99" t="s">
        <v>222</v>
      </c>
      <c r="D8" s="100">
        <v>7575</v>
      </c>
      <c r="E8" s="100">
        <v>0</v>
      </c>
      <c r="F8" s="116">
        <v>0</v>
      </c>
      <c r="G8" s="115">
        <f t="shared" si="0"/>
        <v>7575</v>
      </c>
    </row>
    <row r="9" spans="1:7">
      <c r="A9" s="125" t="s">
        <v>223</v>
      </c>
      <c r="B9" s="96" t="s">
        <v>200</v>
      </c>
      <c r="C9" s="99" t="s">
        <v>224</v>
      </c>
      <c r="D9" s="100">
        <v>552</v>
      </c>
      <c r="E9" s="100">
        <v>0</v>
      </c>
      <c r="F9" s="116">
        <v>0</v>
      </c>
      <c r="G9" s="115">
        <f t="shared" si="0"/>
        <v>552</v>
      </c>
    </row>
    <row r="10" spans="1:7" ht="30">
      <c r="A10" s="125" t="s">
        <v>225</v>
      </c>
      <c r="B10" s="96" t="s">
        <v>200</v>
      </c>
      <c r="C10" s="99" t="s">
        <v>226</v>
      </c>
      <c r="D10" s="100">
        <v>1</v>
      </c>
      <c r="E10" s="100">
        <v>0</v>
      </c>
      <c r="F10" s="116">
        <v>0</v>
      </c>
      <c r="G10" s="115">
        <f t="shared" si="0"/>
        <v>1</v>
      </c>
    </row>
    <row r="11" spans="1:7">
      <c r="A11" s="113" t="s">
        <v>280</v>
      </c>
      <c r="B11" s="122"/>
      <c r="C11" s="123"/>
      <c r="D11" s="117"/>
      <c r="E11" s="100"/>
      <c r="F11" s="116"/>
      <c r="G11" s="115"/>
    </row>
    <row r="12" spans="1:7">
      <c r="A12" s="125">
        <v>2.1</v>
      </c>
      <c r="B12" s="96" t="s">
        <v>189</v>
      </c>
      <c r="C12" s="99" t="s">
        <v>191</v>
      </c>
      <c r="D12" s="100">
        <f>23+54118.44</f>
        <v>54141.440000000002</v>
      </c>
      <c r="E12" s="100">
        <v>0</v>
      </c>
      <c r="F12" s="116">
        <v>0</v>
      </c>
      <c r="G12" s="115">
        <f t="shared" si="0"/>
        <v>54141.440000000002</v>
      </c>
    </row>
    <row r="13" spans="1:7">
      <c r="A13" s="125">
        <v>2.2999999999999998</v>
      </c>
      <c r="B13" s="96" t="s">
        <v>189</v>
      </c>
      <c r="C13" s="99" t="s">
        <v>192</v>
      </c>
      <c r="D13" s="100">
        <f>20+12454</f>
        <v>12474</v>
      </c>
      <c r="E13" s="100">
        <v>0</v>
      </c>
      <c r="F13" s="116">
        <v>0</v>
      </c>
      <c r="G13" s="115">
        <f t="shared" si="0"/>
        <v>12474</v>
      </c>
    </row>
    <row r="14" spans="1:7">
      <c r="A14" s="125">
        <v>2.4</v>
      </c>
      <c r="B14" s="96" t="s">
        <v>189</v>
      </c>
      <c r="C14" s="99" t="s">
        <v>193</v>
      </c>
      <c r="D14" s="100">
        <v>158886</v>
      </c>
      <c r="E14" s="100">
        <v>0</v>
      </c>
      <c r="F14" s="116">
        <v>0</v>
      </c>
      <c r="G14" s="115">
        <f t="shared" si="0"/>
        <v>158886</v>
      </c>
    </row>
    <row r="15" spans="1:7">
      <c r="A15" s="125" t="s">
        <v>227</v>
      </c>
      <c r="B15" s="96" t="s">
        <v>200</v>
      </c>
      <c r="C15" s="99" t="s">
        <v>228</v>
      </c>
      <c r="D15" s="100">
        <v>3250.4324999999999</v>
      </c>
      <c r="E15" s="100">
        <v>0</v>
      </c>
      <c r="F15" s="116">
        <v>0</v>
      </c>
      <c r="G15" s="115">
        <f t="shared" si="0"/>
        <v>3250.4324999999999</v>
      </c>
    </row>
    <row r="16" spans="1:7">
      <c r="A16" s="125" t="s">
        <v>199</v>
      </c>
      <c r="B16" s="96" t="s">
        <v>200</v>
      </c>
      <c r="C16" s="99" t="s">
        <v>201</v>
      </c>
      <c r="D16" s="100">
        <v>158886</v>
      </c>
      <c r="E16" s="100">
        <v>0</v>
      </c>
      <c r="F16" s="116">
        <v>0</v>
      </c>
      <c r="G16" s="115">
        <f t="shared" si="0"/>
        <v>158886</v>
      </c>
    </row>
    <row r="17" spans="1:7">
      <c r="A17" s="125"/>
      <c r="B17" s="96"/>
      <c r="C17" s="99"/>
      <c r="D17" s="100"/>
      <c r="E17" s="100">
        <v>0</v>
      </c>
      <c r="F17" s="116">
        <v>0</v>
      </c>
      <c r="G17" s="115">
        <f t="shared" si="0"/>
        <v>0</v>
      </c>
    </row>
    <row r="18" spans="1:7">
      <c r="A18" s="125" t="s">
        <v>202</v>
      </c>
      <c r="B18" s="96" t="s">
        <v>200</v>
      </c>
      <c r="C18" s="99" t="s">
        <v>203</v>
      </c>
      <c r="D18" s="100">
        <f>557+1907.57</f>
        <v>2464.5699999999997</v>
      </c>
      <c r="E18" s="100">
        <v>0</v>
      </c>
      <c r="F18" s="116">
        <v>0</v>
      </c>
      <c r="G18" s="115">
        <f t="shared" si="0"/>
        <v>2464.5699999999997</v>
      </c>
    </row>
    <row r="19" spans="1:7">
      <c r="A19" s="125" t="s">
        <v>229</v>
      </c>
      <c r="B19" s="96" t="s">
        <v>200</v>
      </c>
      <c r="C19" s="99" t="s">
        <v>230</v>
      </c>
      <c r="D19" s="100">
        <v>1</v>
      </c>
      <c r="E19" s="100">
        <v>0</v>
      </c>
      <c r="F19" s="116">
        <v>0</v>
      </c>
      <c r="G19" s="115">
        <f t="shared" si="0"/>
        <v>1</v>
      </c>
    </row>
    <row r="20" spans="1:7" ht="30">
      <c r="A20" s="125" t="s">
        <v>204</v>
      </c>
      <c r="B20" s="96" t="s">
        <v>200</v>
      </c>
      <c r="C20" s="97" t="s">
        <v>205</v>
      </c>
      <c r="D20" s="98">
        <v>21</v>
      </c>
      <c r="E20" s="100">
        <v>0</v>
      </c>
      <c r="F20" s="116">
        <v>0</v>
      </c>
      <c r="G20" s="115">
        <f t="shared" si="0"/>
        <v>21</v>
      </c>
    </row>
    <row r="21" spans="1:7">
      <c r="A21" s="113" t="s">
        <v>281</v>
      </c>
      <c r="B21" s="122"/>
      <c r="C21" s="123"/>
      <c r="D21" s="114"/>
      <c r="E21" s="100"/>
      <c r="F21" s="116"/>
      <c r="G21" s="115"/>
    </row>
    <row r="22" spans="1:7">
      <c r="A22" s="125">
        <v>3.3</v>
      </c>
      <c r="B22" s="96" t="s">
        <v>189</v>
      </c>
      <c r="C22" s="99" t="s">
        <v>194</v>
      </c>
      <c r="D22" s="100">
        <v>3893</v>
      </c>
      <c r="E22" s="100">
        <v>0</v>
      </c>
      <c r="F22" s="116">
        <v>0</v>
      </c>
      <c r="G22" s="115">
        <f t="shared" si="0"/>
        <v>3893</v>
      </c>
    </row>
    <row r="23" spans="1:7">
      <c r="A23" s="125" t="s">
        <v>206</v>
      </c>
      <c r="B23" s="96" t="s">
        <v>200</v>
      </c>
      <c r="C23" s="99" t="s">
        <v>207</v>
      </c>
      <c r="D23" s="100">
        <v>1</v>
      </c>
      <c r="E23" s="100">
        <v>0</v>
      </c>
      <c r="F23" s="116">
        <v>0</v>
      </c>
      <c r="G23" s="115">
        <f t="shared" si="0"/>
        <v>1</v>
      </c>
    </row>
    <row r="24" spans="1:7">
      <c r="A24" s="113" t="s">
        <v>282</v>
      </c>
      <c r="B24" s="96"/>
      <c r="C24" s="99"/>
      <c r="D24" s="118"/>
      <c r="E24" s="100"/>
      <c r="F24" s="116"/>
      <c r="G24" s="115"/>
    </row>
    <row r="25" spans="1:7">
      <c r="A25" s="125">
        <v>4.0999999999999996</v>
      </c>
      <c r="B25" s="96" t="s">
        <v>189</v>
      </c>
      <c r="C25" s="99" t="s">
        <v>195</v>
      </c>
      <c r="D25" s="100">
        <v>324257</v>
      </c>
      <c r="E25" s="100">
        <v>0</v>
      </c>
      <c r="F25" s="116">
        <v>0</v>
      </c>
      <c r="G25" s="115">
        <f t="shared" si="0"/>
        <v>324257</v>
      </c>
    </row>
    <row r="26" spans="1:7">
      <c r="A26" s="125">
        <v>4.2</v>
      </c>
      <c r="B26" s="96" t="s">
        <v>189</v>
      </c>
      <c r="C26" s="99" t="s">
        <v>196</v>
      </c>
      <c r="D26" s="100">
        <v>20</v>
      </c>
      <c r="E26" s="100">
        <v>0</v>
      </c>
      <c r="F26" s="116">
        <v>0</v>
      </c>
      <c r="G26" s="115">
        <f t="shared" si="0"/>
        <v>20</v>
      </c>
    </row>
    <row r="27" spans="1:7">
      <c r="A27" s="125" t="s">
        <v>208</v>
      </c>
      <c r="B27" s="96" t="s">
        <v>200</v>
      </c>
      <c r="C27" s="99" t="s">
        <v>209</v>
      </c>
      <c r="D27" s="100">
        <v>2</v>
      </c>
      <c r="E27" s="100">
        <v>0</v>
      </c>
      <c r="F27" s="116">
        <v>0</v>
      </c>
      <c r="G27" s="115">
        <f t="shared" si="0"/>
        <v>2</v>
      </c>
    </row>
    <row r="28" spans="1:7">
      <c r="A28" s="125" t="s">
        <v>210</v>
      </c>
      <c r="B28" s="96" t="s">
        <v>200</v>
      </c>
      <c r="C28" s="99" t="s">
        <v>211</v>
      </c>
      <c r="D28" s="100">
        <v>39</v>
      </c>
      <c r="E28" s="100">
        <v>0</v>
      </c>
      <c r="F28" s="116">
        <v>0</v>
      </c>
      <c r="G28" s="115">
        <f t="shared" si="0"/>
        <v>39</v>
      </c>
    </row>
    <row r="29" spans="1:7">
      <c r="A29" s="125" t="s">
        <v>212</v>
      </c>
      <c r="B29" s="96" t="s">
        <v>200</v>
      </c>
      <c r="C29" s="99" t="s">
        <v>213</v>
      </c>
      <c r="D29" s="100">
        <v>1</v>
      </c>
      <c r="E29" s="100">
        <v>0</v>
      </c>
      <c r="F29" s="116">
        <v>0</v>
      </c>
      <c r="G29" s="115">
        <f t="shared" si="0"/>
        <v>1</v>
      </c>
    </row>
    <row r="30" spans="1:7">
      <c r="A30" s="113" t="s">
        <v>283</v>
      </c>
      <c r="B30" s="122"/>
      <c r="C30" s="123"/>
      <c r="D30" s="114"/>
      <c r="E30" s="100"/>
      <c r="F30" s="116"/>
      <c r="G30" s="115"/>
    </row>
    <row r="31" spans="1:7">
      <c r="A31" s="125">
        <v>5.0999999999999996</v>
      </c>
      <c r="B31" s="96" t="s">
        <v>189</v>
      </c>
      <c r="C31" s="99" t="s">
        <v>220</v>
      </c>
      <c r="D31" s="100">
        <v>439764</v>
      </c>
      <c r="E31" s="100">
        <v>0</v>
      </c>
      <c r="F31" s="116">
        <v>0</v>
      </c>
      <c r="G31" s="115">
        <f t="shared" si="0"/>
        <v>439764</v>
      </c>
    </row>
    <row r="32" spans="1:7">
      <c r="A32" s="125" t="s">
        <v>231</v>
      </c>
      <c r="B32" s="96" t="s">
        <v>200</v>
      </c>
      <c r="C32" s="99" t="s">
        <v>232</v>
      </c>
      <c r="D32" s="100">
        <v>552</v>
      </c>
      <c r="E32" s="100"/>
      <c r="F32" s="116"/>
      <c r="G32" s="115">
        <f t="shared" si="0"/>
        <v>552</v>
      </c>
    </row>
    <row r="33" spans="1:7">
      <c r="A33" s="113" t="s">
        <v>284</v>
      </c>
      <c r="B33" s="122"/>
      <c r="C33" s="123"/>
      <c r="D33" s="117"/>
      <c r="E33" s="100"/>
      <c r="F33" s="116"/>
      <c r="G33" s="115"/>
    </row>
    <row r="34" spans="1:7">
      <c r="A34" s="125">
        <v>6.1</v>
      </c>
      <c r="B34" s="96" t="s">
        <v>189</v>
      </c>
      <c r="C34" s="99" t="s">
        <v>197</v>
      </c>
      <c r="D34" s="100">
        <f>22+19</f>
        <v>41</v>
      </c>
      <c r="E34" s="100">
        <v>0</v>
      </c>
      <c r="F34" s="116">
        <v>0</v>
      </c>
      <c r="G34" s="115">
        <f t="shared" si="0"/>
        <v>41</v>
      </c>
    </row>
    <row r="35" spans="1:7">
      <c r="A35" s="125">
        <v>6.2</v>
      </c>
      <c r="B35" s="96" t="s">
        <v>189</v>
      </c>
      <c r="C35" s="99" t="s">
        <v>198</v>
      </c>
      <c r="D35" s="100">
        <v>22</v>
      </c>
      <c r="E35" s="100">
        <v>0</v>
      </c>
      <c r="F35" s="116">
        <v>0</v>
      </c>
      <c r="G35" s="115">
        <f t="shared" si="0"/>
        <v>22</v>
      </c>
    </row>
    <row r="36" spans="1:7" ht="30">
      <c r="A36" s="125" t="s">
        <v>214</v>
      </c>
      <c r="B36" s="96" t="s">
        <v>200</v>
      </c>
      <c r="C36" s="99" t="s">
        <v>215</v>
      </c>
      <c r="D36" s="98">
        <f>320+71</f>
        <v>391</v>
      </c>
      <c r="E36" s="100">
        <v>0</v>
      </c>
      <c r="F36" s="100">
        <v>46</v>
      </c>
      <c r="G36" s="115">
        <f t="shared" si="0"/>
        <v>437</v>
      </c>
    </row>
    <row r="37" spans="1:7" ht="30">
      <c r="A37" s="125" t="s">
        <v>216</v>
      </c>
      <c r="B37" s="96" t="s">
        <v>200</v>
      </c>
      <c r="C37" s="99" t="s">
        <v>217</v>
      </c>
      <c r="D37" s="100">
        <v>2</v>
      </c>
      <c r="E37" s="100">
        <v>0</v>
      </c>
      <c r="F37" s="100">
        <v>0</v>
      </c>
      <c r="G37" s="115">
        <f t="shared" si="0"/>
        <v>2</v>
      </c>
    </row>
    <row r="38" spans="1:7" ht="30">
      <c r="A38" s="125" t="s">
        <v>238</v>
      </c>
      <c r="B38" s="96" t="s">
        <v>200</v>
      </c>
      <c r="C38" s="99" t="s">
        <v>239</v>
      </c>
      <c r="D38" s="100">
        <v>0</v>
      </c>
      <c r="E38" s="100">
        <v>0</v>
      </c>
      <c r="F38" s="100">
        <v>3</v>
      </c>
      <c r="G38" s="115">
        <f t="shared" si="0"/>
        <v>3</v>
      </c>
    </row>
    <row r="39" spans="1:7">
      <c r="A39" s="126" t="s">
        <v>233</v>
      </c>
      <c r="B39" s="127" t="s">
        <v>200</v>
      </c>
      <c r="C39" s="128" t="s">
        <v>234</v>
      </c>
      <c r="D39" s="129">
        <v>4</v>
      </c>
      <c r="E39" s="119">
        <v>0</v>
      </c>
      <c r="F39" s="120">
        <v>0</v>
      </c>
      <c r="G39" s="121">
        <f t="shared" si="0"/>
        <v>4</v>
      </c>
    </row>
    <row r="40" spans="1:7">
      <c r="D40" s="124"/>
    </row>
    <row r="41" spans="1:7">
      <c r="A41" s="131">
        <v>2020</v>
      </c>
      <c r="B41" s="81"/>
      <c r="C41" s="77"/>
      <c r="D41" s="78"/>
    </row>
    <row r="42" spans="1:7">
      <c r="A42" s="109" t="s">
        <v>273</v>
      </c>
      <c r="B42" s="110" t="s">
        <v>184</v>
      </c>
      <c r="C42" s="110" t="s">
        <v>274</v>
      </c>
      <c r="D42" s="111" t="s">
        <v>275</v>
      </c>
      <c r="E42" s="111" t="s">
        <v>276</v>
      </c>
      <c r="F42" s="111" t="s">
        <v>277</v>
      </c>
      <c r="G42" s="112" t="s">
        <v>278</v>
      </c>
    </row>
    <row r="43" spans="1:7">
      <c r="A43" s="113" t="s">
        <v>279</v>
      </c>
      <c r="B43" s="122"/>
      <c r="C43" s="123"/>
      <c r="D43" s="114"/>
      <c r="E43" s="76"/>
      <c r="F43" s="76"/>
      <c r="G43" s="115"/>
    </row>
    <row r="44" spans="1:7" ht="30">
      <c r="A44" s="125">
        <v>1.1000000000000001</v>
      </c>
      <c r="B44" s="96" t="s">
        <v>189</v>
      </c>
      <c r="C44" s="99" t="s">
        <v>267</v>
      </c>
      <c r="D44" s="100">
        <v>36541</v>
      </c>
      <c r="E44" s="100">
        <v>0</v>
      </c>
      <c r="F44" s="116">
        <v>0</v>
      </c>
      <c r="G44" s="115">
        <f>SUM(D44:F44)</f>
        <v>36541</v>
      </c>
    </row>
    <row r="45" spans="1:7">
      <c r="A45" s="125">
        <v>1.2</v>
      </c>
      <c r="B45" s="96" t="s">
        <v>189</v>
      </c>
      <c r="C45" s="99" t="s">
        <v>219</v>
      </c>
      <c r="D45" s="100">
        <f>12+11918</f>
        <v>11930</v>
      </c>
      <c r="E45" s="100">
        <v>0</v>
      </c>
      <c r="F45" s="116">
        <v>0</v>
      </c>
      <c r="G45" s="115">
        <f t="shared" ref="G45:G79" si="1">SUM(D45:F45)</f>
        <v>11930</v>
      </c>
    </row>
    <row r="46" spans="1:7">
      <c r="A46" s="125">
        <v>1.3</v>
      </c>
      <c r="B46" s="96" t="s">
        <v>189</v>
      </c>
      <c r="C46" s="99" t="s">
        <v>190</v>
      </c>
      <c r="D46" s="100">
        <f>204104+5720</f>
        <v>209824</v>
      </c>
      <c r="E46" s="100">
        <v>0</v>
      </c>
      <c r="F46" s="116">
        <v>0</v>
      </c>
      <c r="G46" s="115">
        <f t="shared" si="1"/>
        <v>209824</v>
      </c>
    </row>
    <row r="47" spans="1:7">
      <c r="A47" s="125" t="s">
        <v>221</v>
      </c>
      <c r="B47" s="96" t="s">
        <v>200</v>
      </c>
      <c r="C47" s="99" t="s">
        <v>222</v>
      </c>
      <c r="D47" s="100">
        <f>44085+25982+49024</f>
        <v>119091</v>
      </c>
      <c r="E47" s="100">
        <v>0</v>
      </c>
      <c r="F47" s="116">
        <v>0</v>
      </c>
      <c r="G47" s="115">
        <f t="shared" si="1"/>
        <v>119091</v>
      </c>
    </row>
    <row r="48" spans="1:7">
      <c r="A48" s="125" t="s">
        <v>223</v>
      </c>
      <c r="B48" s="96" t="s">
        <v>200</v>
      </c>
      <c r="C48" s="99" t="s">
        <v>224</v>
      </c>
      <c r="D48" s="100">
        <f>456+32+10</f>
        <v>498</v>
      </c>
      <c r="E48" s="100">
        <v>0</v>
      </c>
      <c r="F48" s="116">
        <v>0</v>
      </c>
      <c r="G48" s="115">
        <f t="shared" si="1"/>
        <v>498</v>
      </c>
    </row>
    <row r="49" spans="1:7" ht="30">
      <c r="A49" s="125" t="s">
        <v>225</v>
      </c>
      <c r="B49" s="96" t="s">
        <v>200</v>
      </c>
      <c r="C49" s="99" t="s">
        <v>226</v>
      </c>
      <c r="D49" s="100">
        <v>0</v>
      </c>
      <c r="E49" s="100">
        <v>0</v>
      </c>
      <c r="F49" s="116">
        <v>0</v>
      </c>
      <c r="G49" s="115">
        <f t="shared" si="1"/>
        <v>0</v>
      </c>
    </row>
    <row r="50" spans="1:7">
      <c r="A50" s="113" t="s">
        <v>280</v>
      </c>
      <c r="B50" s="122"/>
      <c r="C50" s="123"/>
      <c r="D50" s="117"/>
      <c r="E50" s="100"/>
      <c r="F50" s="116"/>
      <c r="G50" s="115"/>
    </row>
    <row r="51" spans="1:7">
      <c r="A51" s="125">
        <v>2.1</v>
      </c>
      <c r="B51" s="96" t="s">
        <v>189</v>
      </c>
      <c r="C51" s="99" t="s">
        <v>191</v>
      </c>
      <c r="D51" s="100">
        <v>4</v>
      </c>
      <c r="E51" s="100">
        <v>0</v>
      </c>
      <c r="F51" s="116">
        <v>0</v>
      </c>
      <c r="G51" s="115">
        <f t="shared" si="1"/>
        <v>4</v>
      </c>
    </row>
    <row r="52" spans="1:7" ht="30">
      <c r="A52" s="125">
        <v>2.2000000000000002</v>
      </c>
      <c r="B52" s="96" t="s">
        <v>189</v>
      </c>
      <c r="C52" s="99" t="s">
        <v>268</v>
      </c>
      <c r="D52" s="100">
        <v>19377.829999999998</v>
      </c>
      <c r="E52" s="100">
        <v>0</v>
      </c>
      <c r="F52" s="116">
        <v>0</v>
      </c>
      <c r="G52" s="115">
        <f t="shared" si="1"/>
        <v>19377.829999999998</v>
      </c>
    </row>
    <row r="53" spans="1:7">
      <c r="A53" s="125">
        <v>2.2999999999999998</v>
      </c>
      <c r="B53" s="96" t="s">
        <v>189</v>
      </c>
      <c r="C53" s="99" t="s">
        <v>192</v>
      </c>
      <c r="D53" s="100">
        <f>580+10</f>
        <v>590</v>
      </c>
      <c r="E53" s="100">
        <v>0</v>
      </c>
      <c r="F53" s="116">
        <v>0</v>
      </c>
      <c r="G53" s="115">
        <f t="shared" si="1"/>
        <v>590</v>
      </c>
    </row>
    <row r="54" spans="1:7" ht="30">
      <c r="A54" s="125" t="s">
        <v>248</v>
      </c>
      <c r="B54" s="96" t="s">
        <v>200</v>
      </c>
      <c r="C54" s="99" t="s">
        <v>249</v>
      </c>
      <c r="D54" s="100">
        <f>5373+124</f>
        <v>5497</v>
      </c>
      <c r="E54" s="100">
        <v>0</v>
      </c>
      <c r="F54" s="116">
        <v>0</v>
      </c>
      <c r="G54" s="115">
        <f t="shared" si="1"/>
        <v>5497</v>
      </c>
    </row>
    <row r="55" spans="1:7">
      <c r="A55" s="125" t="s">
        <v>253</v>
      </c>
      <c r="B55" s="96" t="s">
        <v>200</v>
      </c>
      <c r="C55" s="99" t="s">
        <v>254</v>
      </c>
      <c r="D55" s="100">
        <v>1</v>
      </c>
      <c r="E55" s="100">
        <v>0</v>
      </c>
      <c r="F55" s="116">
        <v>0</v>
      </c>
      <c r="G55" s="115">
        <f t="shared" si="1"/>
        <v>1</v>
      </c>
    </row>
    <row r="56" spans="1:7">
      <c r="A56" s="125" t="s">
        <v>255</v>
      </c>
      <c r="B56" s="96" t="s">
        <v>200</v>
      </c>
      <c r="C56" s="99" t="s">
        <v>256</v>
      </c>
      <c r="D56" s="100">
        <v>3</v>
      </c>
      <c r="E56" s="100">
        <v>0</v>
      </c>
      <c r="F56" s="116">
        <v>0</v>
      </c>
      <c r="G56" s="115">
        <f t="shared" si="1"/>
        <v>3</v>
      </c>
    </row>
    <row r="57" spans="1:7" ht="30">
      <c r="A57" s="125" t="s">
        <v>204</v>
      </c>
      <c r="B57" s="96" t="s">
        <v>200</v>
      </c>
      <c r="C57" s="99" t="s">
        <v>205</v>
      </c>
      <c r="D57" s="100">
        <v>10</v>
      </c>
      <c r="E57" s="100">
        <v>0</v>
      </c>
      <c r="F57" s="116">
        <v>0</v>
      </c>
      <c r="G57" s="115">
        <f t="shared" si="1"/>
        <v>10</v>
      </c>
    </row>
    <row r="58" spans="1:7">
      <c r="A58" s="113" t="s">
        <v>281</v>
      </c>
      <c r="B58" s="122"/>
      <c r="C58" s="123"/>
      <c r="D58" s="114"/>
      <c r="E58" s="100"/>
      <c r="F58" s="116"/>
      <c r="G58" s="115"/>
    </row>
    <row r="59" spans="1:7">
      <c r="A59" s="125">
        <v>3.1</v>
      </c>
      <c r="B59" s="96" t="s">
        <v>189</v>
      </c>
      <c r="C59" s="99" t="s">
        <v>263</v>
      </c>
      <c r="D59" s="100">
        <v>0</v>
      </c>
      <c r="E59" s="100">
        <v>0</v>
      </c>
      <c r="F59" s="116">
        <v>0</v>
      </c>
      <c r="G59" s="115">
        <f t="shared" si="1"/>
        <v>0</v>
      </c>
    </row>
    <row r="60" spans="1:7">
      <c r="A60" s="113" t="s">
        <v>282</v>
      </c>
      <c r="B60" s="96"/>
      <c r="C60" s="99"/>
      <c r="D60" s="118"/>
      <c r="E60" s="100"/>
      <c r="F60" s="116"/>
      <c r="G60" s="115"/>
    </row>
    <row r="61" spans="1:7">
      <c r="A61" s="125">
        <v>4.0999999999999996</v>
      </c>
      <c r="B61" s="96" t="s">
        <v>189</v>
      </c>
      <c r="C61" s="99" t="s">
        <v>195</v>
      </c>
      <c r="D61" s="100">
        <v>5720</v>
      </c>
      <c r="E61" s="100">
        <v>0</v>
      </c>
      <c r="F61" s="116">
        <v>0</v>
      </c>
      <c r="G61" s="115">
        <f t="shared" si="1"/>
        <v>5720</v>
      </c>
    </row>
    <row r="62" spans="1:7">
      <c r="A62" s="125">
        <v>4.2</v>
      </c>
      <c r="B62" s="96" t="s">
        <v>189</v>
      </c>
      <c r="C62" s="99" t="s">
        <v>196</v>
      </c>
      <c r="D62" s="100">
        <v>0</v>
      </c>
      <c r="E62" s="100">
        <v>0</v>
      </c>
      <c r="F62" s="116">
        <v>0</v>
      </c>
      <c r="G62" s="115">
        <f t="shared" si="1"/>
        <v>0</v>
      </c>
    </row>
    <row r="63" spans="1:7">
      <c r="A63" s="125" t="s">
        <v>210</v>
      </c>
      <c r="B63" s="96" t="s">
        <v>200</v>
      </c>
      <c r="C63" s="99" t="s">
        <v>211</v>
      </c>
      <c r="D63" s="100">
        <v>32</v>
      </c>
      <c r="E63" s="100">
        <v>0</v>
      </c>
      <c r="F63" s="116">
        <v>0</v>
      </c>
      <c r="G63" s="115">
        <f t="shared" si="1"/>
        <v>32</v>
      </c>
    </row>
    <row r="64" spans="1:7" ht="30">
      <c r="A64" s="125" t="s">
        <v>264</v>
      </c>
      <c r="B64" s="96" t="s">
        <v>200</v>
      </c>
      <c r="C64" s="99" t="s">
        <v>265</v>
      </c>
      <c r="D64" s="100">
        <v>0</v>
      </c>
      <c r="E64" s="100">
        <v>0</v>
      </c>
      <c r="F64" s="116">
        <v>0</v>
      </c>
      <c r="G64" s="115">
        <f t="shared" si="1"/>
        <v>0</v>
      </c>
    </row>
    <row r="65" spans="1:7">
      <c r="A65" s="113" t="s">
        <v>283</v>
      </c>
      <c r="B65" s="122"/>
      <c r="C65" s="123"/>
      <c r="D65" s="114"/>
      <c r="E65" s="100"/>
      <c r="F65" s="116"/>
      <c r="G65" s="115"/>
    </row>
    <row r="66" spans="1:7">
      <c r="A66" s="125">
        <v>5.0999999999999996</v>
      </c>
      <c r="B66" s="96" t="s">
        <v>189</v>
      </c>
      <c r="C66" s="99" t="s">
        <v>220</v>
      </c>
      <c r="D66" s="100">
        <f>204104+764</f>
        <v>204868</v>
      </c>
      <c r="E66" s="100">
        <v>0</v>
      </c>
      <c r="F66" s="116">
        <v>0</v>
      </c>
      <c r="G66" s="115">
        <f t="shared" si="1"/>
        <v>204868</v>
      </c>
    </row>
    <row r="67" spans="1:7">
      <c r="A67" s="125" t="s">
        <v>231</v>
      </c>
      <c r="B67" s="96" t="s">
        <v>200</v>
      </c>
      <c r="C67" s="99" t="s">
        <v>232</v>
      </c>
      <c r="D67" s="100">
        <f>456+97</f>
        <v>553</v>
      </c>
      <c r="E67" s="100">
        <v>0</v>
      </c>
      <c r="F67" s="116">
        <v>0</v>
      </c>
      <c r="G67" s="115">
        <f t="shared" si="1"/>
        <v>553</v>
      </c>
    </row>
    <row r="68" spans="1:7">
      <c r="A68" s="125" t="s">
        <v>258</v>
      </c>
      <c r="B68" s="96" t="s">
        <v>200</v>
      </c>
      <c r="C68" s="99" t="s">
        <v>259</v>
      </c>
      <c r="D68" s="100">
        <v>3</v>
      </c>
      <c r="E68" s="100">
        <v>0</v>
      </c>
      <c r="F68" s="116">
        <v>0</v>
      </c>
      <c r="G68" s="115">
        <f t="shared" si="1"/>
        <v>3</v>
      </c>
    </row>
    <row r="69" spans="1:7">
      <c r="A69" s="125" t="s">
        <v>260</v>
      </c>
      <c r="B69" s="96" t="s">
        <v>200</v>
      </c>
      <c r="C69" s="99" t="s">
        <v>261</v>
      </c>
      <c r="D69" s="100">
        <v>640</v>
      </c>
      <c r="E69" s="100">
        <v>0</v>
      </c>
      <c r="F69" s="116">
        <v>0</v>
      </c>
      <c r="G69" s="115">
        <f t="shared" si="1"/>
        <v>640</v>
      </c>
    </row>
    <row r="70" spans="1:7" ht="30">
      <c r="A70" s="125" t="s">
        <v>250</v>
      </c>
      <c r="B70" s="96" t="s">
        <v>200</v>
      </c>
      <c r="C70" s="99" t="s">
        <v>251</v>
      </c>
      <c r="D70" s="100">
        <v>16936</v>
      </c>
      <c r="E70" s="100">
        <v>0</v>
      </c>
      <c r="F70" s="116">
        <v>0</v>
      </c>
      <c r="G70" s="115">
        <f t="shared" si="1"/>
        <v>16936</v>
      </c>
    </row>
    <row r="71" spans="1:7">
      <c r="A71" s="113" t="s">
        <v>284</v>
      </c>
      <c r="B71" s="122"/>
      <c r="C71" s="123"/>
      <c r="D71" s="117"/>
      <c r="E71" s="100"/>
      <c r="F71" s="116"/>
      <c r="G71" s="115"/>
    </row>
    <row r="72" spans="1:7">
      <c r="A72" s="125">
        <v>6.1</v>
      </c>
      <c r="B72" s="96" t="s">
        <v>189</v>
      </c>
      <c r="C72" s="99" t="s">
        <v>197</v>
      </c>
      <c r="D72" s="100">
        <f>456+397+1</f>
        <v>854</v>
      </c>
      <c r="E72" s="100">
        <v>0</v>
      </c>
      <c r="F72" s="116">
        <v>1</v>
      </c>
      <c r="G72" s="115">
        <f t="shared" si="1"/>
        <v>855</v>
      </c>
    </row>
    <row r="73" spans="1:7">
      <c r="A73" s="125">
        <v>6.2</v>
      </c>
      <c r="B73" s="96" t="s">
        <v>189</v>
      </c>
      <c r="C73" s="99" t="s">
        <v>198</v>
      </c>
      <c r="D73" s="100">
        <f>1+10</f>
        <v>11</v>
      </c>
      <c r="E73" s="100">
        <v>0</v>
      </c>
      <c r="F73" s="116">
        <v>1</v>
      </c>
      <c r="G73" s="115">
        <f t="shared" si="1"/>
        <v>12</v>
      </c>
    </row>
    <row r="74" spans="1:7" ht="30">
      <c r="A74" s="125" t="s">
        <v>214</v>
      </c>
      <c r="B74" s="96" t="s">
        <v>200</v>
      </c>
      <c r="C74" s="99" t="s">
        <v>215</v>
      </c>
      <c r="D74" s="98">
        <f>471+2016+116</f>
        <v>2603</v>
      </c>
      <c r="E74" s="100">
        <v>0</v>
      </c>
      <c r="F74" s="116">
        <v>1543</v>
      </c>
      <c r="G74" s="115">
        <f t="shared" si="1"/>
        <v>4146</v>
      </c>
    </row>
    <row r="75" spans="1:7" ht="30">
      <c r="A75" s="125" t="s">
        <v>270</v>
      </c>
      <c r="B75" s="96" t="s">
        <v>200</v>
      </c>
      <c r="C75" s="99" t="s">
        <v>271</v>
      </c>
      <c r="D75" s="98">
        <v>0</v>
      </c>
      <c r="E75" s="100">
        <v>0</v>
      </c>
      <c r="F75" s="116">
        <v>1</v>
      </c>
      <c r="G75" s="115">
        <f t="shared" si="1"/>
        <v>1</v>
      </c>
    </row>
    <row r="76" spans="1:7" ht="30">
      <c r="A76" s="125" t="s">
        <v>216</v>
      </c>
      <c r="B76" s="96" t="s">
        <v>200</v>
      </c>
      <c r="C76" s="99" t="s">
        <v>217</v>
      </c>
      <c r="D76" s="100">
        <v>1</v>
      </c>
      <c r="E76" s="100">
        <v>0</v>
      </c>
      <c r="F76" s="116">
        <v>0</v>
      </c>
      <c r="G76" s="115">
        <f t="shared" si="1"/>
        <v>1</v>
      </c>
    </row>
    <row r="77" spans="1:7">
      <c r="A77" s="125" t="s">
        <v>243</v>
      </c>
      <c r="B77" s="96" t="s">
        <v>200</v>
      </c>
      <c r="C77" s="99" t="s">
        <v>244</v>
      </c>
      <c r="D77" s="100">
        <v>1</v>
      </c>
      <c r="E77" s="100">
        <v>0</v>
      </c>
      <c r="F77" s="116">
        <v>1</v>
      </c>
      <c r="G77" s="115">
        <f t="shared" si="1"/>
        <v>2</v>
      </c>
    </row>
    <row r="78" spans="1:7">
      <c r="A78" s="146" t="s">
        <v>285</v>
      </c>
      <c r="B78" s="122"/>
      <c r="C78" s="123"/>
      <c r="D78" s="114"/>
      <c r="E78" s="100"/>
      <c r="F78" s="116"/>
      <c r="G78" s="115"/>
    </row>
    <row r="79" spans="1:7">
      <c r="A79" s="126" t="s">
        <v>245</v>
      </c>
      <c r="B79" s="127" t="s">
        <v>200</v>
      </c>
      <c r="C79" s="128" t="s">
        <v>246</v>
      </c>
      <c r="D79" s="119">
        <v>1</v>
      </c>
      <c r="E79" s="119">
        <v>0</v>
      </c>
      <c r="F79" s="120">
        <v>0</v>
      </c>
      <c r="G79" s="121">
        <f t="shared" si="1"/>
        <v>1</v>
      </c>
    </row>
  </sheetData>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C52ED-EFBF-7E4A-A99C-0CA3CAB8E1FA}">
  <dimension ref="A1:D57"/>
  <sheetViews>
    <sheetView zoomScale="125" zoomScaleNormal="125" workbookViewId="0"/>
  </sheetViews>
  <sheetFormatPr baseColWidth="10" defaultColWidth="10.83203125" defaultRowHeight="16"/>
  <cols>
    <col min="1" max="2" width="10.83203125" style="79"/>
    <col min="3" max="3" width="58.6640625" style="79" customWidth="1"/>
    <col min="4" max="4" width="13.1640625" style="141" customWidth="1"/>
    <col min="5" max="16384" width="10.83203125" style="79"/>
  </cols>
  <sheetData>
    <row r="1" spans="1:4">
      <c r="A1" s="85" t="s">
        <v>0</v>
      </c>
      <c r="B1" s="76"/>
      <c r="C1" s="77"/>
      <c r="D1" s="132"/>
    </row>
    <row r="2" spans="1:4">
      <c r="A2" s="85" t="s">
        <v>286</v>
      </c>
      <c r="B2" s="76"/>
      <c r="C2" s="77"/>
      <c r="D2" s="132"/>
    </row>
    <row r="3" spans="1:4">
      <c r="A3" s="85" t="s">
        <v>181</v>
      </c>
      <c r="B3" s="76"/>
      <c r="C3" s="77"/>
      <c r="D3" s="132"/>
    </row>
    <row r="4" spans="1:4">
      <c r="A4" s="72" t="s">
        <v>287</v>
      </c>
      <c r="B4" s="76"/>
      <c r="C4" s="77"/>
      <c r="D4" s="132"/>
    </row>
    <row r="5" spans="1:4">
      <c r="A5" s="80"/>
      <c r="B5" s="81"/>
      <c r="C5" s="77"/>
      <c r="D5" s="132"/>
    </row>
    <row r="6" spans="1:4">
      <c r="A6" s="87" t="s">
        <v>183</v>
      </c>
      <c r="B6" s="87" t="s">
        <v>184</v>
      </c>
      <c r="C6" s="88" t="s">
        <v>185</v>
      </c>
      <c r="D6" s="133" t="s">
        <v>186</v>
      </c>
    </row>
    <row r="7" spans="1:4" s="82" customFormat="1">
      <c r="A7" s="90" t="s">
        <v>187</v>
      </c>
      <c r="B7" s="90"/>
      <c r="C7" s="91"/>
      <c r="D7" s="134"/>
    </row>
    <row r="8" spans="1:4" s="83" customFormat="1">
      <c r="A8" s="93" t="s">
        <v>288</v>
      </c>
      <c r="B8" s="93"/>
      <c r="C8" s="94"/>
      <c r="D8" s="135"/>
    </row>
    <row r="9" spans="1:4" ht="15" customHeight="1">
      <c r="A9" s="96">
        <v>6.1</v>
      </c>
      <c r="B9" s="96" t="s">
        <v>189</v>
      </c>
      <c r="C9" s="97" t="s">
        <v>197</v>
      </c>
      <c r="D9" s="147">
        <v>2</v>
      </c>
    </row>
    <row r="10" spans="1:4" ht="15" customHeight="1">
      <c r="A10" s="96" t="s">
        <v>270</v>
      </c>
      <c r="B10" s="96" t="s">
        <v>200</v>
      </c>
      <c r="C10" s="97" t="s">
        <v>271</v>
      </c>
      <c r="D10" s="147">
        <v>1</v>
      </c>
    </row>
    <row r="11" spans="1:4" ht="15" customHeight="1">
      <c r="A11" s="96" t="s">
        <v>289</v>
      </c>
      <c r="B11" s="96" t="s">
        <v>200</v>
      </c>
      <c r="C11" s="97" t="s">
        <v>290</v>
      </c>
      <c r="D11" s="148">
        <v>1</v>
      </c>
    </row>
    <row r="12" spans="1:4" s="83" customFormat="1" ht="15" customHeight="1">
      <c r="A12" s="93" t="s">
        <v>291</v>
      </c>
      <c r="B12" s="93"/>
      <c r="C12" s="94"/>
      <c r="D12" s="149"/>
    </row>
    <row r="13" spans="1:4" ht="15" customHeight="1">
      <c r="A13" s="96" t="s">
        <v>227</v>
      </c>
      <c r="B13" s="96" t="s">
        <v>200</v>
      </c>
      <c r="C13" s="97" t="s">
        <v>228</v>
      </c>
      <c r="D13" s="148">
        <v>436</v>
      </c>
    </row>
    <row r="14" spans="1:4" ht="15" customHeight="1">
      <c r="A14" s="96" t="s">
        <v>210</v>
      </c>
      <c r="B14" s="96" t="s">
        <v>200</v>
      </c>
      <c r="C14" s="97" t="s">
        <v>211</v>
      </c>
      <c r="D14" s="148">
        <v>10</v>
      </c>
    </row>
    <row r="15" spans="1:4" ht="15" customHeight="1">
      <c r="A15" s="96" t="s">
        <v>214</v>
      </c>
      <c r="B15" s="96" t="s">
        <v>200</v>
      </c>
      <c r="C15" s="97" t="s">
        <v>215</v>
      </c>
      <c r="D15" s="148">
        <v>3821</v>
      </c>
    </row>
    <row r="16" spans="1:4" ht="15" customHeight="1">
      <c r="A16" s="96" t="s">
        <v>216</v>
      </c>
      <c r="B16" s="96" t="s">
        <v>200</v>
      </c>
      <c r="C16" s="97" t="s">
        <v>217</v>
      </c>
      <c r="D16" s="148">
        <v>3</v>
      </c>
    </row>
    <row r="17" spans="1:4" s="83" customFormat="1" ht="15" customHeight="1">
      <c r="A17" s="93" t="s">
        <v>292</v>
      </c>
      <c r="B17" s="93"/>
      <c r="C17" s="94"/>
      <c r="D17" s="149"/>
    </row>
    <row r="18" spans="1:4" ht="15" customHeight="1">
      <c r="A18" s="96">
        <v>1.2</v>
      </c>
      <c r="B18" s="96" t="s">
        <v>189</v>
      </c>
      <c r="C18" s="97" t="s">
        <v>219</v>
      </c>
      <c r="D18" s="148">
        <v>459704</v>
      </c>
    </row>
    <row r="19" spans="1:4" ht="15" customHeight="1">
      <c r="A19" s="96">
        <v>1.3</v>
      </c>
      <c r="B19" s="96" t="s">
        <v>189</v>
      </c>
      <c r="C19" s="97" t="s">
        <v>190</v>
      </c>
      <c r="D19" s="148">
        <v>36155</v>
      </c>
    </row>
    <row r="20" spans="1:4" ht="15" customHeight="1">
      <c r="A20" s="96">
        <v>2.1</v>
      </c>
      <c r="B20" s="96" t="s">
        <v>189</v>
      </c>
      <c r="C20" s="97" t="s">
        <v>191</v>
      </c>
      <c r="D20" s="148">
        <v>69907</v>
      </c>
    </row>
    <row r="21" spans="1:4" ht="15" customHeight="1">
      <c r="A21" s="96">
        <v>2.2999999999999998</v>
      </c>
      <c r="B21" s="96" t="s">
        <v>189</v>
      </c>
      <c r="C21" s="97" t="s">
        <v>192</v>
      </c>
      <c r="D21" s="148">
        <v>442</v>
      </c>
    </row>
    <row r="22" spans="1:4" ht="15" customHeight="1">
      <c r="A22" s="96">
        <v>2.4</v>
      </c>
      <c r="B22" s="96" t="s">
        <v>189</v>
      </c>
      <c r="C22" s="97" t="s">
        <v>193</v>
      </c>
      <c r="D22" s="148">
        <v>82338.82416689246</v>
      </c>
    </row>
    <row r="23" spans="1:4" ht="15" customHeight="1">
      <c r="A23" s="96">
        <v>4.0999999999999996</v>
      </c>
      <c r="B23" s="96" t="s">
        <v>189</v>
      </c>
      <c r="C23" s="97" t="s">
        <v>195</v>
      </c>
      <c r="D23" s="148">
        <v>205770</v>
      </c>
    </row>
    <row r="24" spans="1:4" ht="15" customHeight="1">
      <c r="A24" s="96">
        <v>4.2</v>
      </c>
      <c r="B24" s="96" t="s">
        <v>189</v>
      </c>
      <c r="C24" s="97" t="s">
        <v>196</v>
      </c>
      <c r="D24" s="148">
        <v>5</v>
      </c>
    </row>
    <row r="25" spans="1:4" ht="15" customHeight="1">
      <c r="A25" s="96">
        <v>4.3</v>
      </c>
      <c r="B25" s="96" t="s">
        <v>189</v>
      </c>
      <c r="C25" s="97" t="s">
        <v>293</v>
      </c>
      <c r="D25" s="148">
        <v>4</v>
      </c>
    </row>
    <row r="26" spans="1:4" ht="15" customHeight="1">
      <c r="A26" s="96">
        <v>6.1</v>
      </c>
      <c r="B26" s="96" t="s">
        <v>189</v>
      </c>
      <c r="C26" s="97" t="s">
        <v>197</v>
      </c>
      <c r="D26" s="148">
        <v>5</v>
      </c>
    </row>
    <row r="27" spans="1:4" ht="15" customHeight="1">
      <c r="A27" s="96" t="s">
        <v>221</v>
      </c>
      <c r="B27" s="96" t="s">
        <v>200</v>
      </c>
      <c r="C27" s="97" t="s">
        <v>222</v>
      </c>
      <c r="D27" s="148">
        <v>1774</v>
      </c>
    </row>
    <row r="28" spans="1:4" ht="15" customHeight="1">
      <c r="A28" s="96" t="s">
        <v>227</v>
      </c>
      <c r="B28" s="96" t="s">
        <v>200</v>
      </c>
      <c r="C28" s="97" t="s">
        <v>228</v>
      </c>
      <c r="D28" s="148">
        <v>896</v>
      </c>
    </row>
    <row r="29" spans="1:4" ht="15" customHeight="1">
      <c r="A29" s="96" t="s">
        <v>206</v>
      </c>
      <c r="B29" s="96" t="s">
        <v>200</v>
      </c>
      <c r="C29" s="97" t="s">
        <v>207</v>
      </c>
      <c r="D29" s="148">
        <v>4</v>
      </c>
    </row>
    <row r="30" spans="1:4" ht="15" customHeight="1">
      <c r="A30" s="96" t="s">
        <v>210</v>
      </c>
      <c r="B30" s="96" t="s">
        <v>200</v>
      </c>
      <c r="C30" s="97" t="s">
        <v>211</v>
      </c>
      <c r="D30" s="148">
        <v>9</v>
      </c>
    </row>
    <row r="31" spans="1:4" s="83" customFormat="1" ht="15" customHeight="1">
      <c r="A31" s="93" t="s">
        <v>294</v>
      </c>
      <c r="B31" s="93"/>
      <c r="C31" s="94"/>
      <c r="D31" s="149"/>
    </row>
    <row r="32" spans="1:4" ht="15" customHeight="1">
      <c r="A32" s="96">
        <v>1.2</v>
      </c>
      <c r="B32" s="96" t="s">
        <v>189</v>
      </c>
      <c r="C32" s="97" t="s">
        <v>219</v>
      </c>
      <c r="D32" s="148">
        <v>7082</v>
      </c>
    </row>
    <row r="33" spans="1:4" ht="15" customHeight="1">
      <c r="A33" s="96">
        <v>2.2999999999999998</v>
      </c>
      <c r="B33" s="96" t="s">
        <v>189</v>
      </c>
      <c r="C33" s="97" t="s">
        <v>192</v>
      </c>
      <c r="D33" s="148">
        <v>1284</v>
      </c>
    </row>
    <row r="34" spans="1:4" ht="15" customHeight="1">
      <c r="A34" s="96">
        <v>5.0999999999999996</v>
      </c>
      <c r="B34" s="96" t="s">
        <v>189</v>
      </c>
      <c r="C34" s="97" t="s">
        <v>220</v>
      </c>
      <c r="D34" s="148">
        <v>79641</v>
      </c>
    </row>
    <row r="35" spans="1:4" ht="15" customHeight="1">
      <c r="A35" s="96">
        <v>5.2</v>
      </c>
      <c r="B35" s="96" t="s">
        <v>189</v>
      </c>
      <c r="C35" s="97" t="s">
        <v>295</v>
      </c>
      <c r="D35" s="148">
        <v>6693</v>
      </c>
    </row>
    <row r="36" spans="1:4" ht="15" customHeight="1">
      <c r="A36" s="96">
        <v>5.3</v>
      </c>
      <c r="B36" s="96" t="s">
        <v>189</v>
      </c>
      <c r="C36" s="97" t="s">
        <v>296</v>
      </c>
      <c r="D36" s="148">
        <v>8074</v>
      </c>
    </row>
    <row r="37" spans="1:4" ht="15" customHeight="1">
      <c r="A37" s="96" t="s">
        <v>221</v>
      </c>
      <c r="B37" s="96" t="s">
        <v>200</v>
      </c>
      <c r="C37" s="97" t="s">
        <v>222</v>
      </c>
      <c r="D37" s="148">
        <v>11221</v>
      </c>
    </row>
    <row r="38" spans="1:4" ht="15" customHeight="1">
      <c r="A38" s="96" t="s">
        <v>202</v>
      </c>
      <c r="B38" s="96" t="s">
        <v>200</v>
      </c>
      <c r="C38" s="97" t="s">
        <v>203</v>
      </c>
      <c r="D38" s="148">
        <v>89</v>
      </c>
    </row>
    <row r="39" spans="1:4" ht="15" customHeight="1">
      <c r="A39" s="96" t="s">
        <v>297</v>
      </c>
      <c r="B39" s="96" t="s">
        <v>200</v>
      </c>
      <c r="C39" s="97" t="s">
        <v>298</v>
      </c>
      <c r="D39" s="148">
        <v>3</v>
      </c>
    </row>
    <row r="40" spans="1:4" ht="15" customHeight="1">
      <c r="A40" s="96" t="s">
        <v>299</v>
      </c>
      <c r="B40" s="96" t="s">
        <v>200</v>
      </c>
      <c r="C40" s="97" t="s">
        <v>300</v>
      </c>
      <c r="D40" s="148">
        <v>3</v>
      </c>
    </row>
    <row r="41" spans="1:4" ht="15" customHeight="1">
      <c r="A41" s="96" t="s">
        <v>260</v>
      </c>
      <c r="B41" s="96" t="s">
        <v>200</v>
      </c>
      <c r="C41" s="97" t="s">
        <v>261</v>
      </c>
      <c r="D41" s="148">
        <v>362</v>
      </c>
    </row>
    <row r="42" spans="1:4" ht="15" customHeight="1">
      <c r="A42" s="96" t="s">
        <v>301</v>
      </c>
      <c r="B42" s="96" t="s">
        <v>200</v>
      </c>
      <c r="C42" s="97" t="s">
        <v>302</v>
      </c>
      <c r="D42" s="148">
        <v>40758</v>
      </c>
    </row>
    <row r="43" spans="1:4" s="83" customFormat="1" ht="15" customHeight="1">
      <c r="A43" s="93" t="s">
        <v>303</v>
      </c>
      <c r="B43" s="93"/>
      <c r="C43" s="94"/>
      <c r="D43" s="149"/>
    </row>
    <row r="44" spans="1:4" ht="15" customHeight="1">
      <c r="A44" s="96">
        <v>6.2</v>
      </c>
      <c r="B44" s="96" t="s">
        <v>189</v>
      </c>
      <c r="C44" s="97" t="s">
        <v>198</v>
      </c>
      <c r="D44" s="148">
        <v>1</v>
      </c>
    </row>
    <row r="45" spans="1:4" ht="15" customHeight="1">
      <c r="A45" s="96" t="s">
        <v>214</v>
      </c>
      <c r="B45" s="96" t="s">
        <v>200</v>
      </c>
      <c r="C45" s="97" t="s">
        <v>215</v>
      </c>
      <c r="D45" s="148">
        <v>100</v>
      </c>
    </row>
    <row r="46" spans="1:4" ht="15" customHeight="1">
      <c r="A46" s="96" t="s">
        <v>270</v>
      </c>
      <c r="B46" s="96" t="s">
        <v>200</v>
      </c>
      <c r="C46" s="97" t="s">
        <v>271</v>
      </c>
      <c r="D46" s="148">
        <v>2</v>
      </c>
    </row>
    <row r="47" spans="1:4" ht="15" customHeight="1">
      <c r="A47" s="96" t="s">
        <v>304</v>
      </c>
      <c r="B47" s="96" t="s">
        <v>200</v>
      </c>
      <c r="C47" s="97" t="s">
        <v>305</v>
      </c>
      <c r="D47" s="148">
        <v>3</v>
      </c>
    </row>
    <row r="48" spans="1:4" ht="15" customHeight="1">
      <c r="A48" s="96" t="s">
        <v>306</v>
      </c>
      <c r="B48" s="96" t="s">
        <v>200</v>
      </c>
      <c r="C48" s="97" t="s">
        <v>307</v>
      </c>
      <c r="D48" s="137">
        <v>3</v>
      </c>
    </row>
    <row r="49" spans="1:4" s="82" customFormat="1" ht="15" customHeight="1">
      <c r="A49" s="102" t="s">
        <v>235</v>
      </c>
      <c r="B49" s="102"/>
      <c r="C49" s="103"/>
      <c r="D49" s="139" t="s">
        <v>168</v>
      </c>
    </row>
    <row r="50" spans="1:4" s="82" customFormat="1" ht="15" customHeight="1">
      <c r="A50" s="102" t="s">
        <v>236</v>
      </c>
      <c r="B50" s="102"/>
      <c r="C50" s="103"/>
      <c r="D50" s="139"/>
    </row>
    <row r="51" spans="1:4" s="83" customFormat="1" ht="15" customHeight="1">
      <c r="A51" s="79"/>
      <c r="B51" s="79"/>
      <c r="C51" s="79"/>
      <c r="D51" s="141"/>
    </row>
    <row r="52" spans="1:4" ht="15" customHeight="1"/>
    <row r="53" spans="1:4" ht="15" customHeight="1"/>
    <row r="54" spans="1:4" ht="15" customHeight="1"/>
    <row r="55" spans="1:4" s="83" customFormat="1" ht="15" customHeight="1">
      <c r="A55" s="79"/>
      <c r="B55" s="79"/>
      <c r="C55" s="79"/>
      <c r="D55" s="141"/>
    </row>
    <row r="56" spans="1:4" ht="15" customHeight="1"/>
    <row r="57" spans="1:4" ht="15" customHeight="1"/>
  </sheetData>
  <hyperlinks>
    <hyperlink ref="A4" r:id="rId1" xr:uid="{2DBBB950-14EC-954D-9832-D3D5940E6825}"/>
  </hyperlinks>
  <pageMargins left="0.7" right="0.7" top="0.75" bottom="0.75" header="0.3" footer="0.3"/>
  <pageSetup orientation="portrait" horizontalDpi="0" verticalDpi="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D7740-3F40-674B-98FE-D08D3D51D14C}">
  <dimension ref="A1:G117"/>
  <sheetViews>
    <sheetView topLeftCell="A76" zoomScale="97" zoomScaleNormal="97" workbookViewId="0">
      <selection activeCell="D88" sqref="D88"/>
    </sheetView>
  </sheetViews>
  <sheetFormatPr baseColWidth="10" defaultColWidth="10.83203125" defaultRowHeight="16"/>
  <cols>
    <col min="1" max="1" width="12.5" style="79" customWidth="1"/>
    <col min="2" max="2" width="10.83203125" style="79"/>
    <col min="3" max="3" width="58.6640625" style="79" customWidth="1"/>
    <col min="4" max="4" width="13.1640625" style="84" customWidth="1"/>
    <col min="5" max="16384" width="10.83203125" style="79"/>
  </cols>
  <sheetData>
    <row r="1" spans="1:7">
      <c r="A1" s="85" t="s">
        <v>0</v>
      </c>
      <c r="B1" s="76"/>
      <c r="C1" s="77"/>
      <c r="D1" s="78"/>
    </row>
    <row r="2" spans="1:7">
      <c r="A2" s="85"/>
      <c r="B2" s="76"/>
      <c r="C2" s="77"/>
      <c r="D2" s="78"/>
    </row>
    <row r="3" spans="1:7">
      <c r="A3" s="131">
        <v>2019</v>
      </c>
      <c r="B3" s="81"/>
      <c r="C3" s="77"/>
      <c r="D3" s="78"/>
    </row>
    <row r="4" spans="1:7">
      <c r="A4" s="109" t="s">
        <v>273</v>
      </c>
      <c r="B4" s="110" t="s">
        <v>184</v>
      </c>
      <c r="C4" s="110" t="s">
        <v>274</v>
      </c>
      <c r="D4" s="111" t="s">
        <v>275</v>
      </c>
      <c r="E4" s="111" t="s">
        <v>276</v>
      </c>
      <c r="F4" s="111" t="s">
        <v>277</v>
      </c>
      <c r="G4" s="112" t="s">
        <v>278</v>
      </c>
    </row>
    <row r="5" spans="1:7">
      <c r="A5" s="113" t="s">
        <v>279</v>
      </c>
      <c r="B5" s="122"/>
      <c r="C5" s="123"/>
      <c r="D5" s="114"/>
      <c r="E5" s="76"/>
      <c r="F5" s="76"/>
      <c r="G5" s="115"/>
    </row>
    <row r="6" spans="1:7">
      <c r="A6" s="125">
        <v>1.2</v>
      </c>
      <c r="B6" s="96" t="s">
        <v>189</v>
      </c>
      <c r="C6" s="99" t="s">
        <v>219</v>
      </c>
      <c r="D6" s="100">
        <v>150329</v>
      </c>
      <c r="E6" s="100">
        <v>0</v>
      </c>
      <c r="F6" s="116">
        <v>0</v>
      </c>
      <c r="G6" s="115">
        <f>SUM(D6:F6)</f>
        <v>150329</v>
      </c>
    </row>
    <row r="7" spans="1:7">
      <c r="A7" s="125">
        <v>1.3</v>
      </c>
      <c r="B7" s="96" t="s">
        <v>189</v>
      </c>
      <c r="C7" s="99" t="s">
        <v>190</v>
      </c>
      <c r="D7" s="100">
        <f>285846.6+41941.2</f>
        <v>327787.8</v>
      </c>
      <c r="E7" s="100">
        <v>0</v>
      </c>
      <c r="F7" s="116">
        <v>0</v>
      </c>
      <c r="G7" s="115">
        <f t="shared" ref="G7:G39" si="0">SUM(D7:F7)</f>
        <v>327787.8</v>
      </c>
    </row>
    <row r="8" spans="1:7">
      <c r="A8" s="125" t="s">
        <v>221</v>
      </c>
      <c r="B8" s="96" t="s">
        <v>200</v>
      </c>
      <c r="C8" s="99" t="s">
        <v>222</v>
      </c>
      <c r="D8" s="100">
        <v>7575</v>
      </c>
      <c r="E8" s="100">
        <v>0</v>
      </c>
      <c r="F8" s="116">
        <v>0</v>
      </c>
      <c r="G8" s="115">
        <f t="shared" si="0"/>
        <v>7575</v>
      </c>
    </row>
    <row r="9" spans="1:7">
      <c r="A9" s="125" t="s">
        <v>223</v>
      </c>
      <c r="B9" s="96" t="s">
        <v>200</v>
      </c>
      <c r="C9" s="99" t="s">
        <v>224</v>
      </c>
      <c r="D9" s="100">
        <v>552</v>
      </c>
      <c r="E9" s="100">
        <v>0</v>
      </c>
      <c r="F9" s="116">
        <v>0</v>
      </c>
      <c r="G9" s="115">
        <f t="shared" si="0"/>
        <v>552</v>
      </c>
    </row>
    <row r="10" spans="1:7" ht="30">
      <c r="A10" s="125" t="s">
        <v>225</v>
      </c>
      <c r="B10" s="96" t="s">
        <v>200</v>
      </c>
      <c r="C10" s="99" t="s">
        <v>226</v>
      </c>
      <c r="D10" s="100">
        <v>1</v>
      </c>
      <c r="E10" s="100">
        <v>0</v>
      </c>
      <c r="F10" s="116">
        <v>0</v>
      </c>
      <c r="G10" s="115">
        <f t="shared" si="0"/>
        <v>1</v>
      </c>
    </row>
    <row r="11" spans="1:7">
      <c r="A11" s="113" t="s">
        <v>280</v>
      </c>
      <c r="B11" s="122"/>
      <c r="C11" s="123"/>
      <c r="D11" s="117"/>
      <c r="E11" s="100"/>
      <c r="F11" s="116"/>
      <c r="G11" s="115"/>
    </row>
    <row r="12" spans="1:7">
      <c r="A12" s="125">
        <v>2.1</v>
      </c>
      <c r="B12" s="96" t="s">
        <v>189</v>
      </c>
      <c r="C12" s="99" t="s">
        <v>191</v>
      </c>
      <c r="D12" s="100">
        <f>23+54118.44</f>
        <v>54141.440000000002</v>
      </c>
      <c r="E12" s="100">
        <v>0</v>
      </c>
      <c r="F12" s="116">
        <v>0</v>
      </c>
      <c r="G12" s="115">
        <f t="shared" si="0"/>
        <v>54141.440000000002</v>
      </c>
    </row>
    <row r="13" spans="1:7">
      <c r="A13" s="125">
        <v>2.2999999999999998</v>
      </c>
      <c r="B13" s="96" t="s">
        <v>189</v>
      </c>
      <c r="C13" s="99" t="s">
        <v>192</v>
      </c>
      <c r="D13" s="100">
        <f>20+12454</f>
        <v>12474</v>
      </c>
      <c r="E13" s="100">
        <v>0</v>
      </c>
      <c r="F13" s="116">
        <v>0</v>
      </c>
      <c r="G13" s="115">
        <f t="shared" si="0"/>
        <v>12474</v>
      </c>
    </row>
    <row r="14" spans="1:7">
      <c r="A14" s="125">
        <v>2.4</v>
      </c>
      <c r="B14" s="96" t="s">
        <v>189</v>
      </c>
      <c r="C14" s="99" t="s">
        <v>193</v>
      </c>
      <c r="D14" s="100">
        <v>158886</v>
      </c>
      <c r="E14" s="100">
        <v>0</v>
      </c>
      <c r="F14" s="116">
        <v>0</v>
      </c>
      <c r="G14" s="115">
        <f t="shared" si="0"/>
        <v>158886</v>
      </c>
    </row>
    <row r="15" spans="1:7">
      <c r="A15" s="125" t="s">
        <v>227</v>
      </c>
      <c r="B15" s="96" t="s">
        <v>200</v>
      </c>
      <c r="C15" s="99" t="s">
        <v>228</v>
      </c>
      <c r="D15" s="100">
        <v>3250.4324999999999</v>
      </c>
      <c r="E15" s="100">
        <v>0</v>
      </c>
      <c r="F15" s="116">
        <v>0</v>
      </c>
      <c r="G15" s="115">
        <f t="shared" si="0"/>
        <v>3250.4324999999999</v>
      </c>
    </row>
    <row r="16" spans="1:7">
      <c r="A16" s="125" t="s">
        <v>199</v>
      </c>
      <c r="B16" s="96" t="s">
        <v>200</v>
      </c>
      <c r="C16" s="99" t="s">
        <v>201</v>
      </c>
      <c r="D16" s="100">
        <v>158886</v>
      </c>
      <c r="E16" s="100">
        <v>0</v>
      </c>
      <c r="F16" s="116">
        <v>0</v>
      </c>
      <c r="G16" s="115">
        <f t="shared" si="0"/>
        <v>158886</v>
      </c>
    </row>
    <row r="17" spans="1:7">
      <c r="A17" s="125"/>
      <c r="B17" s="96"/>
      <c r="C17" s="99"/>
      <c r="D17" s="100"/>
      <c r="E17" s="100">
        <v>0</v>
      </c>
      <c r="F17" s="116">
        <v>0</v>
      </c>
      <c r="G17" s="115">
        <f t="shared" si="0"/>
        <v>0</v>
      </c>
    </row>
    <row r="18" spans="1:7">
      <c r="A18" s="125" t="s">
        <v>202</v>
      </c>
      <c r="B18" s="96" t="s">
        <v>200</v>
      </c>
      <c r="C18" s="99" t="s">
        <v>203</v>
      </c>
      <c r="D18" s="100">
        <f>557+1907.57</f>
        <v>2464.5699999999997</v>
      </c>
      <c r="E18" s="100">
        <v>0</v>
      </c>
      <c r="F18" s="116">
        <v>0</v>
      </c>
      <c r="G18" s="115">
        <f t="shared" si="0"/>
        <v>2464.5699999999997</v>
      </c>
    </row>
    <row r="19" spans="1:7">
      <c r="A19" s="125" t="s">
        <v>229</v>
      </c>
      <c r="B19" s="96" t="s">
        <v>200</v>
      </c>
      <c r="C19" s="99" t="s">
        <v>230</v>
      </c>
      <c r="D19" s="100">
        <v>1</v>
      </c>
      <c r="E19" s="100">
        <v>0</v>
      </c>
      <c r="F19" s="116">
        <v>0</v>
      </c>
      <c r="G19" s="115">
        <f t="shared" si="0"/>
        <v>1</v>
      </c>
    </row>
    <row r="20" spans="1:7" ht="30">
      <c r="A20" s="125" t="s">
        <v>204</v>
      </c>
      <c r="B20" s="96" t="s">
        <v>200</v>
      </c>
      <c r="C20" s="97" t="s">
        <v>205</v>
      </c>
      <c r="D20" s="98">
        <v>21</v>
      </c>
      <c r="E20" s="100">
        <v>0</v>
      </c>
      <c r="F20" s="116">
        <v>0</v>
      </c>
      <c r="G20" s="115">
        <f t="shared" si="0"/>
        <v>21</v>
      </c>
    </row>
    <row r="21" spans="1:7">
      <c r="A21" s="113" t="s">
        <v>281</v>
      </c>
      <c r="B21" s="122"/>
      <c r="C21" s="123"/>
      <c r="D21" s="114"/>
      <c r="E21" s="100"/>
      <c r="F21" s="116"/>
      <c r="G21" s="115"/>
    </row>
    <row r="22" spans="1:7">
      <c r="A22" s="125">
        <v>3.3</v>
      </c>
      <c r="B22" s="96" t="s">
        <v>189</v>
      </c>
      <c r="C22" s="99" t="s">
        <v>194</v>
      </c>
      <c r="D22" s="100">
        <v>3893</v>
      </c>
      <c r="E22" s="100">
        <v>0</v>
      </c>
      <c r="F22" s="116">
        <v>0</v>
      </c>
      <c r="G22" s="115">
        <f t="shared" si="0"/>
        <v>3893</v>
      </c>
    </row>
    <row r="23" spans="1:7">
      <c r="A23" s="125" t="s">
        <v>206</v>
      </c>
      <c r="B23" s="96" t="s">
        <v>200</v>
      </c>
      <c r="C23" s="99" t="s">
        <v>207</v>
      </c>
      <c r="D23" s="100">
        <v>1</v>
      </c>
      <c r="E23" s="100">
        <v>0</v>
      </c>
      <c r="F23" s="116">
        <v>0</v>
      </c>
      <c r="G23" s="115">
        <f t="shared" si="0"/>
        <v>1</v>
      </c>
    </row>
    <row r="24" spans="1:7">
      <c r="A24" s="113" t="s">
        <v>282</v>
      </c>
      <c r="B24" s="96"/>
      <c r="C24" s="99"/>
      <c r="D24" s="118"/>
      <c r="E24" s="100"/>
      <c r="F24" s="116"/>
      <c r="G24" s="115"/>
    </row>
    <row r="25" spans="1:7">
      <c r="A25" s="125">
        <v>4.0999999999999996</v>
      </c>
      <c r="B25" s="96" t="s">
        <v>189</v>
      </c>
      <c r="C25" s="99" t="s">
        <v>195</v>
      </c>
      <c r="D25" s="100">
        <v>324257</v>
      </c>
      <c r="E25" s="100">
        <v>0</v>
      </c>
      <c r="F25" s="116">
        <v>0</v>
      </c>
      <c r="G25" s="115">
        <f t="shared" si="0"/>
        <v>324257</v>
      </c>
    </row>
    <row r="26" spans="1:7">
      <c r="A26" s="125">
        <v>4.2</v>
      </c>
      <c r="B26" s="96" t="s">
        <v>189</v>
      </c>
      <c r="C26" s="99" t="s">
        <v>196</v>
      </c>
      <c r="D26" s="100">
        <v>20</v>
      </c>
      <c r="E26" s="100">
        <v>0</v>
      </c>
      <c r="F26" s="116">
        <v>0</v>
      </c>
      <c r="G26" s="115">
        <f t="shared" si="0"/>
        <v>20</v>
      </c>
    </row>
    <row r="27" spans="1:7">
      <c r="A27" s="125" t="s">
        <v>208</v>
      </c>
      <c r="B27" s="96" t="s">
        <v>200</v>
      </c>
      <c r="C27" s="99" t="s">
        <v>209</v>
      </c>
      <c r="D27" s="100">
        <v>2</v>
      </c>
      <c r="E27" s="100">
        <v>0</v>
      </c>
      <c r="F27" s="116">
        <v>0</v>
      </c>
      <c r="G27" s="115">
        <f t="shared" si="0"/>
        <v>2</v>
      </c>
    </row>
    <row r="28" spans="1:7">
      <c r="A28" s="125" t="s">
        <v>210</v>
      </c>
      <c r="B28" s="96" t="s">
        <v>200</v>
      </c>
      <c r="C28" s="99" t="s">
        <v>211</v>
      </c>
      <c r="D28" s="100">
        <v>39</v>
      </c>
      <c r="E28" s="100">
        <v>0</v>
      </c>
      <c r="F28" s="116">
        <v>0</v>
      </c>
      <c r="G28" s="115">
        <f t="shared" si="0"/>
        <v>39</v>
      </c>
    </row>
    <row r="29" spans="1:7">
      <c r="A29" s="125" t="s">
        <v>212</v>
      </c>
      <c r="B29" s="96" t="s">
        <v>200</v>
      </c>
      <c r="C29" s="99" t="s">
        <v>213</v>
      </c>
      <c r="D29" s="100">
        <v>1</v>
      </c>
      <c r="E29" s="100">
        <v>0</v>
      </c>
      <c r="F29" s="116">
        <v>0</v>
      </c>
      <c r="G29" s="115">
        <f t="shared" si="0"/>
        <v>1</v>
      </c>
    </row>
    <row r="30" spans="1:7">
      <c r="A30" s="113" t="s">
        <v>283</v>
      </c>
      <c r="B30" s="122"/>
      <c r="C30" s="123"/>
      <c r="D30" s="114"/>
      <c r="E30" s="100"/>
      <c r="F30" s="116"/>
      <c r="G30" s="115"/>
    </row>
    <row r="31" spans="1:7">
      <c r="A31" s="125">
        <v>5.0999999999999996</v>
      </c>
      <c r="B31" s="96" t="s">
        <v>189</v>
      </c>
      <c r="C31" s="99" t="s">
        <v>220</v>
      </c>
      <c r="D31" s="100">
        <v>439764</v>
      </c>
      <c r="E31" s="100">
        <v>0</v>
      </c>
      <c r="F31" s="116">
        <v>0</v>
      </c>
      <c r="G31" s="115">
        <f t="shared" si="0"/>
        <v>439764</v>
      </c>
    </row>
    <row r="32" spans="1:7">
      <c r="A32" s="125" t="s">
        <v>231</v>
      </c>
      <c r="B32" s="96" t="s">
        <v>200</v>
      </c>
      <c r="C32" s="99" t="s">
        <v>232</v>
      </c>
      <c r="D32" s="100">
        <v>552</v>
      </c>
      <c r="E32" s="100"/>
      <c r="F32" s="116"/>
      <c r="G32" s="115">
        <f t="shared" si="0"/>
        <v>552</v>
      </c>
    </row>
    <row r="33" spans="1:7">
      <c r="A33" s="113" t="s">
        <v>284</v>
      </c>
      <c r="B33" s="122"/>
      <c r="C33" s="123"/>
      <c r="D33" s="117"/>
      <c r="E33" s="100"/>
      <c r="F33" s="116"/>
      <c r="G33" s="115"/>
    </row>
    <row r="34" spans="1:7">
      <c r="A34" s="125">
        <v>6.1</v>
      </c>
      <c r="B34" s="96" t="s">
        <v>189</v>
      </c>
      <c r="C34" s="99" t="s">
        <v>197</v>
      </c>
      <c r="D34" s="100">
        <f>22+19</f>
        <v>41</v>
      </c>
      <c r="E34" s="100">
        <v>0</v>
      </c>
      <c r="F34" s="116">
        <v>0</v>
      </c>
      <c r="G34" s="115">
        <f t="shared" si="0"/>
        <v>41</v>
      </c>
    </row>
    <row r="35" spans="1:7">
      <c r="A35" s="125">
        <v>6.2</v>
      </c>
      <c r="B35" s="96" t="s">
        <v>189</v>
      </c>
      <c r="C35" s="99" t="s">
        <v>198</v>
      </c>
      <c r="D35" s="100">
        <v>22</v>
      </c>
      <c r="E35" s="100">
        <v>0</v>
      </c>
      <c r="F35" s="116">
        <v>0</v>
      </c>
      <c r="G35" s="115">
        <f t="shared" si="0"/>
        <v>22</v>
      </c>
    </row>
    <row r="36" spans="1:7" ht="30">
      <c r="A36" s="125" t="s">
        <v>214</v>
      </c>
      <c r="B36" s="96" t="s">
        <v>200</v>
      </c>
      <c r="C36" s="99" t="s">
        <v>215</v>
      </c>
      <c r="D36" s="98">
        <f>320+71</f>
        <v>391</v>
      </c>
      <c r="E36" s="100">
        <v>0</v>
      </c>
      <c r="F36" s="100">
        <v>46</v>
      </c>
      <c r="G36" s="115">
        <f t="shared" si="0"/>
        <v>437</v>
      </c>
    </row>
    <row r="37" spans="1:7" ht="30">
      <c r="A37" s="125" t="s">
        <v>216</v>
      </c>
      <c r="B37" s="96" t="s">
        <v>200</v>
      </c>
      <c r="C37" s="99" t="s">
        <v>217</v>
      </c>
      <c r="D37" s="100">
        <v>2</v>
      </c>
      <c r="E37" s="100">
        <v>0</v>
      </c>
      <c r="F37" s="100">
        <v>0</v>
      </c>
      <c r="G37" s="115">
        <f t="shared" si="0"/>
        <v>2</v>
      </c>
    </row>
    <row r="38" spans="1:7" ht="30">
      <c r="A38" s="125" t="s">
        <v>238</v>
      </c>
      <c r="B38" s="96" t="s">
        <v>200</v>
      </c>
      <c r="C38" s="99" t="s">
        <v>239</v>
      </c>
      <c r="D38" s="100">
        <v>0</v>
      </c>
      <c r="E38" s="100">
        <v>0</v>
      </c>
      <c r="F38" s="100">
        <v>3</v>
      </c>
      <c r="G38" s="115">
        <f t="shared" si="0"/>
        <v>3</v>
      </c>
    </row>
    <row r="39" spans="1:7">
      <c r="A39" s="126" t="s">
        <v>233</v>
      </c>
      <c r="B39" s="127" t="s">
        <v>200</v>
      </c>
      <c r="C39" s="128" t="s">
        <v>234</v>
      </c>
      <c r="D39" s="129">
        <v>4</v>
      </c>
      <c r="E39" s="119">
        <v>0</v>
      </c>
      <c r="F39" s="120">
        <v>0</v>
      </c>
      <c r="G39" s="121">
        <f t="shared" si="0"/>
        <v>4</v>
      </c>
    </row>
    <row r="40" spans="1:7">
      <c r="D40" s="124"/>
    </row>
    <row r="41" spans="1:7">
      <c r="A41" s="131">
        <v>2020</v>
      </c>
      <c r="B41" s="81"/>
      <c r="C41" s="77"/>
      <c r="D41" s="78"/>
    </row>
    <row r="42" spans="1:7">
      <c r="A42" s="109" t="s">
        <v>273</v>
      </c>
      <c r="B42" s="110" t="s">
        <v>184</v>
      </c>
      <c r="C42" s="110" t="s">
        <v>274</v>
      </c>
      <c r="D42" s="111" t="s">
        <v>275</v>
      </c>
      <c r="E42" s="111" t="s">
        <v>276</v>
      </c>
      <c r="F42" s="111" t="s">
        <v>277</v>
      </c>
      <c r="G42" s="112" t="s">
        <v>278</v>
      </c>
    </row>
    <row r="43" spans="1:7">
      <c r="A43" s="113" t="s">
        <v>279</v>
      </c>
      <c r="B43" s="122"/>
      <c r="C43" s="123"/>
      <c r="D43" s="114"/>
      <c r="E43" s="76"/>
      <c r="F43" s="76"/>
      <c r="G43" s="115"/>
    </row>
    <row r="44" spans="1:7" ht="30">
      <c r="A44" s="125">
        <v>1.1000000000000001</v>
      </c>
      <c r="B44" s="96" t="s">
        <v>189</v>
      </c>
      <c r="C44" s="99" t="s">
        <v>267</v>
      </c>
      <c r="D44" s="100">
        <v>36541</v>
      </c>
      <c r="E44" s="100">
        <v>0</v>
      </c>
      <c r="F44" s="116">
        <v>0</v>
      </c>
      <c r="G44" s="115">
        <f>SUM(D44:F44)</f>
        <v>36541</v>
      </c>
    </row>
    <row r="45" spans="1:7">
      <c r="A45" s="125">
        <v>1.2</v>
      </c>
      <c r="B45" s="96" t="s">
        <v>189</v>
      </c>
      <c r="C45" s="99" t="s">
        <v>219</v>
      </c>
      <c r="D45" s="100">
        <f>12+11918</f>
        <v>11930</v>
      </c>
      <c r="E45" s="100">
        <v>0</v>
      </c>
      <c r="F45" s="116">
        <v>0</v>
      </c>
      <c r="G45" s="115">
        <f t="shared" ref="G45:G79" si="1">SUM(D45:F45)</f>
        <v>11930</v>
      </c>
    </row>
    <row r="46" spans="1:7">
      <c r="A46" s="125">
        <v>1.3</v>
      </c>
      <c r="B46" s="96" t="s">
        <v>189</v>
      </c>
      <c r="C46" s="99" t="s">
        <v>190</v>
      </c>
      <c r="D46" s="100">
        <f>204104+5720</f>
        <v>209824</v>
      </c>
      <c r="E46" s="100">
        <v>0</v>
      </c>
      <c r="F46" s="116">
        <v>0</v>
      </c>
      <c r="G46" s="115">
        <f t="shared" si="1"/>
        <v>209824</v>
      </c>
    </row>
    <row r="47" spans="1:7">
      <c r="A47" s="125" t="s">
        <v>221</v>
      </c>
      <c r="B47" s="96" t="s">
        <v>200</v>
      </c>
      <c r="C47" s="99" t="s">
        <v>222</v>
      </c>
      <c r="D47" s="100">
        <f>44085+25982+49024</f>
        <v>119091</v>
      </c>
      <c r="E47" s="100">
        <v>0</v>
      </c>
      <c r="F47" s="116">
        <v>0</v>
      </c>
      <c r="G47" s="115">
        <f t="shared" si="1"/>
        <v>119091</v>
      </c>
    </row>
    <row r="48" spans="1:7">
      <c r="A48" s="125" t="s">
        <v>223</v>
      </c>
      <c r="B48" s="96" t="s">
        <v>200</v>
      </c>
      <c r="C48" s="99" t="s">
        <v>224</v>
      </c>
      <c r="D48" s="100">
        <f>456+32+10</f>
        <v>498</v>
      </c>
      <c r="E48" s="100">
        <v>0</v>
      </c>
      <c r="F48" s="116">
        <v>0</v>
      </c>
      <c r="G48" s="115">
        <f t="shared" si="1"/>
        <v>498</v>
      </c>
    </row>
    <row r="49" spans="1:7" ht="30">
      <c r="A49" s="125" t="s">
        <v>225</v>
      </c>
      <c r="B49" s="96" t="s">
        <v>200</v>
      </c>
      <c r="C49" s="99" t="s">
        <v>226</v>
      </c>
      <c r="D49" s="100">
        <v>0</v>
      </c>
      <c r="E49" s="100">
        <v>0</v>
      </c>
      <c r="F49" s="116">
        <v>0</v>
      </c>
      <c r="G49" s="115">
        <f t="shared" si="1"/>
        <v>0</v>
      </c>
    </row>
    <row r="50" spans="1:7">
      <c r="A50" s="113" t="s">
        <v>280</v>
      </c>
      <c r="B50" s="122"/>
      <c r="C50" s="123"/>
      <c r="D50" s="117"/>
      <c r="E50" s="100"/>
      <c r="F50" s="116"/>
      <c r="G50" s="115"/>
    </row>
    <row r="51" spans="1:7">
      <c r="A51" s="125">
        <v>2.1</v>
      </c>
      <c r="B51" s="96" t="s">
        <v>189</v>
      </c>
      <c r="C51" s="99" t="s">
        <v>191</v>
      </c>
      <c r="D51" s="100">
        <v>4</v>
      </c>
      <c r="E51" s="100">
        <v>0</v>
      </c>
      <c r="F51" s="116">
        <v>0</v>
      </c>
      <c r="G51" s="115">
        <f t="shared" si="1"/>
        <v>4</v>
      </c>
    </row>
    <row r="52" spans="1:7" ht="30">
      <c r="A52" s="125">
        <v>2.2000000000000002</v>
      </c>
      <c r="B52" s="96" t="s">
        <v>189</v>
      </c>
      <c r="C52" s="99" t="s">
        <v>268</v>
      </c>
      <c r="D52" s="100">
        <v>19377.829999999998</v>
      </c>
      <c r="E52" s="100">
        <v>0</v>
      </c>
      <c r="F52" s="116">
        <v>0</v>
      </c>
      <c r="G52" s="115">
        <f t="shared" si="1"/>
        <v>19377.829999999998</v>
      </c>
    </row>
    <row r="53" spans="1:7">
      <c r="A53" s="125">
        <v>2.2999999999999998</v>
      </c>
      <c r="B53" s="96" t="s">
        <v>189</v>
      </c>
      <c r="C53" s="99" t="s">
        <v>192</v>
      </c>
      <c r="D53" s="100">
        <f>580+10</f>
        <v>590</v>
      </c>
      <c r="E53" s="100">
        <v>0</v>
      </c>
      <c r="F53" s="116">
        <v>0</v>
      </c>
      <c r="G53" s="115">
        <f t="shared" si="1"/>
        <v>590</v>
      </c>
    </row>
    <row r="54" spans="1:7" ht="30">
      <c r="A54" s="125" t="s">
        <v>248</v>
      </c>
      <c r="B54" s="96" t="s">
        <v>200</v>
      </c>
      <c r="C54" s="99" t="s">
        <v>249</v>
      </c>
      <c r="D54" s="100">
        <f>5373+124</f>
        <v>5497</v>
      </c>
      <c r="E54" s="100">
        <v>0</v>
      </c>
      <c r="F54" s="116">
        <v>0</v>
      </c>
      <c r="G54" s="115">
        <f t="shared" si="1"/>
        <v>5497</v>
      </c>
    </row>
    <row r="55" spans="1:7">
      <c r="A55" s="125" t="s">
        <v>253</v>
      </c>
      <c r="B55" s="96" t="s">
        <v>200</v>
      </c>
      <c r="C55" s="99" t="s">
        <v>254</v>
      </c>
      <c r="D55" s="100">
        <v>1</v>
      </c>
      <c r="E55" s="100">
        <v>0</v>
      </c>
      <c r="F55" s="116">
        <v>0</v>
      </c>
      <c r="G55" s="115">
        <f t="shared" si="1"/>
        <v>1</v>
      </c>
    </row>
    <row r="56" spans="1:7">
      <c r="A56" s="125" t="s">
        <v>255</v>
      </c>
      <c r="B56" s="96" t="s">
        <v>200</v>
      </c>
      <c r="C56" s="99" t="s">
        <v>256</v>
      </c>
      <c r="D56" s="100">
        <v>3</v>
      </c>
      <c r="E56" s="100">
        <v>0</v>
      </c>
      <c r="F56" s="116">
        <v>0</v>
      </c>
      <c r="G56" s="115">
        <f t="shared" si="1"/>
        <v>3</v>
      </c>
    </row>
    <row r="57" spans="1:7" ht="30">
      <c r="A57" s="125" t="s">
        <v>204</v>
      </c>
      <c r="B57" s="96" t="s">
        <v>200</v>
      </c>
      <c r="C57" s="99" t="s">
        <v>205</v>
      </c>
      <c r="D57" s="100">
        <v>10</v>
      </c>
      <c r="E57" s="100">
        <v>0</v>
      </c>
      <c r="F57" s="116">
        <v>0</v>
      </c>
      <c r="G57" s="115">
        <f t="shared" si="1"/>
        <v>10</v>
      </c>
    </row>
    <row r="58" spans="1:7">
      <c r="A58" s="113" t="s">
        <v>281</v>
      </c>
      <c r="B58" s="122"/>
      <c r="C58" s="123"/>
      <c r="D58" s="114"/>
      <c r="E58" s="100"/>
      <c r="F58" s="116"/>
      <c r="G58" s="115"/>
    </row>
    <row r="59" spans="1:7">
      <c r="A59" s="125">
        <v>3.1</v>
      </c>
      <c r="B59" s="96" t="s">
        <v>189</v>
      </c>
      <c r="C59" s="99" t="s">
        <v>263</v>
      </c>
      <c r="D59" s="100">
        <v>0</v>
      </c>
      <c r="E59" s="100">
        <v>0</v>
      </c>
      <c r="F59" s="116">
        <v>0</v>
      </c>
      <c r="G59" s="115">
        <f t="shared" si="1"/>
        <v>0</v>
      </c>
    </row>
    <row r="60" spans="1:7">
      <c r="A60" s="113" t="s">
        <v>282</v>
      </c>
      <c r="B60" s="96"/>
      <c r="C60" s="99"/>
      <c r="D60" s="118"/>
      <c r="E60" s="100"/>
      <c r="F60" s="116"/>
      <c r="G60" s="115"/>
    </row>
    <row r="61" spans="1:7">
      <c r="A61" s="125">
        <v>4.0999999999999996</v>
      </c>
      <c r="B61" s="96" t="s">
        <v>189</v>
      </c>
      <c r="C61" s="99" t="s">
        <v>195</v>
      </c>
      <c r="D61" s="100">
        <v>5720</v>
      </c>
      <c r="E61" s="100">
        <v>0</v>
      </c>
      <c r="F61" s="116">
        <v>0</v>
      </c>
      <c r="G61" s="115">
        <f t="shared" si="1"/>
        <v>5720</v>
      </c>
    </row>
    <row r="62" spans="1:7">
      <c r="A62" s="125">
        <v>4.2</v>
      </c>
      <c r="B62" s="96" t="s">
        <v>189</v>
      </c>
      <c r="C62" s="99" t="s">
        <v>196</v>
      </c>
      <c r="D62" s="100">
        <v>0</v>
      </c>
      <c r="E62" s="100">
        <v>0</v>
      </c>
      <c r="F62" s="116">
        <v>0</v>
      </c>
      <c r="G62" s="115">
        <f t="shared" si="1"/>
        <v>0</v>
      </c>
    </row>
    <row r="63" spans="1:7">
      <c r="A63" s="125" t="s">
        <v>210</v>
      </c>
      <c r="B63" s="96" t="s">
        <v>200</v>
      </c>
      <c r="C63" s="99" t="s">
        <v>211</v>
      </c>
      <c r="D63" s="100">
        <v>32</v>
      </c>
      <c r="E63" s="100">
        <v>0</v>
      </c>
      <c r="F63" s="116">
        <v>0</v>
      </c>
      <c r="G63" s="115">
        <f t="shared" si="1"/>
        <v>32</v>
      </c>
    </row>
    <row r="64" spans="1:7" ht="30">
      <c r="A64" s="125" t="s">
        <v>264</v>
      </c>
      <c r="B64" s="96" t="s">
        <v>200</v>
      </c>
      <c r="C64" s="99" t="s">
        <v>265</v>
      </c>
      <c r="D64" s="100">
        <v>0</v>
      </c>
      <c r="E64" s="100">
        <v>0</v>
      </c>
      <c r="F64" s="116">
        <v>0</v>
      </c>
      <c r="G64" s="115">
        <f t="shared" si="1"/>
        <v>0</v>
      </c>
    </row>
    <row r="65" spans="1:7">
      <c r="A65" s="113" t="s">
        <v>283</v>
      </c>
      <c r="B65" s="122"/>
      <c r="C65" s="123"/>
      <c r="D65" s="114"/>
      <c r="E65" s="100"/>
      <c r="F65" s="116"/>
      <c r="G65" s="115"/>
    </row>
    <row r="66" spans="1:7">
      <c r="A66" s="125">
        <v>5.0999999999999996</v>
      </c>
      <c r="B66" s="96" t="s">
        <v>189</v>
      </c>
      <c r="C66" s="99" t="s">
        <v>220</v>
      </c>
      <c r="D66" s="100">
        <f>204104+764</f>
        <v>204868</v>
      </c>
      <c r="E66" s="100">
        <v>0</v>
      </c>
      <c r="F66" s="116">
        <v>0</v>
      </c>
      <c r="G66" s="115">
        <f t="shared" si="1"/>
        <v>204868</v>
      </c>
    </row>
    <row r="67" spans="1:7">
      <c r="A67" s="125" t="s">
        <v>231</v>
      </c>
      <c r="B67" s="96" t="s">
        <v>200</v>
      </c>
      <c r="C67" s="99" t="s">
        <v>232</v>
      </c>
      <c r="D67" s="100">
        <f>456+97</f>
        <v>553</v>
      </c>
      <c r="E67" s="100">
        <v>0</v>
      </c>
      <c r="F67" s="116">
        <v>0</v>
      </c>
      <c r="G67" s="115">
        <f t="shared" si="1"/>
        <v>553</v>
      </c>
    </row>
    <row r="68" spans="1:7">
      <c r="A68" s="125" t="s">
        <v>258</v>
      </c>
      <c r="B68" s="96" t="s">
        <v>200</v>
      </c>
      <c r="C68" s="99" t="s">
        <v>259</v>
      </c>
      <c r="D68" s="100">
        <v>3</v>
      </c>
      <c r="E68" s="100">
        <v>0</v>
      </c>
      <c r="F68" s="116">
        <v>0</v>
      </c>
      <c r="G68" s="115">
        <f t="shared" si="1"/>
        <v>3</v>
      </c>
    </row>
    <row r="69" spans="1:7">
      <c r="A69" s="125" t="s">
        <v>260</v>
      </c>
      <c r="B69" s="96" t="s">
        <v>200</v>
      </c>
      <c r="C69" s="99" t="s">
        <v>261</v>
      </c>
      <c r="D69" s="100">
        <v>640</v>
      </c>
      <c r="E69" s="100">
        <v>0</v>
      </c>
      <c r="F69" s="116">
        <v>0</v>
      </c>
      <c r="G69" s="115">
        <f t="shared" si="1"/>
        <v>640</v>
      </c>
    </row>
    <row r="70" spans="1:7" ht="30">
      <c r="A70" s="125" t="s">
        <v>250</v>
      </c>
      <c r="B70" s="96" t="s">
        <v>200</v>
      </c>
      <c r="C70" s="99" t="s">
        <v>251</v>
      </c>
      <c r="D70" s="100">
        <v>16936</v>
      </c>
      <c r="E70" s="100">
        <v>0</v>
      </c>
      <c r="F70" s="116">
        <v>0</v>
      </c>
      <c r="G70" s="115">
        <f t="shared" si="1"/>
        <v>16936</v>
      </c>
    </row>
    <row r="71" spans="1:7">
      <c r="A71" s="113" t="s">
        <v>284</v>
      </c>
      <c r="B71" s="122"/>
      <c r="C71" s="123"/>
      <c r="D71" s="117"/>
      <c r="E71" s="100"/>
      <c r="F71" s="116"/>
      <c r="G71" s="115"/>
    </row>
    <row r="72" spans="1:7">
      <c r="A72" s="125">
        <v>6.1</v>
      </c>
      <c r="B72" s="96" t="s">
        <v>189</v>
      </c>
      <c r="C72" s="99" t="s">
        <v>197</v>
      </c>
      <c r="D72" s="100">
        <f>456+397+1</f>
        <v>854</v>
      </c>
      <c r="E72" s="100">
        <v>0</v>
      </c>
      <c r="F72" s="116">
        <v>1</v>
      </c>
      <c r="G72" s="115">
        <f t="shared" si="1"/>
        <v>855</v>
      </c>
    </row>
    <row r="73" spans="1:7">
      <c r="A73" s="125">
        <v>6.2</v>
      </c>
      <c r="B73" s="96" t="s">
        <v>189</v>
      </c>
      <c r="C73" s="99" t="s">
        <v>198</v>
      </c>
      <c r="D73" s="100">
        <f>1+10</f>
        <v>11</v>
      </c>
      <c r="E73" s="100">
        <v>0</v>
      </c>
      <c r="F73" s="116">
        <v>1</v>
      </c>
      <c r="G73" s="115">
        <f t="shared" si="1"/>
        <v>12</v>
      </c>
    </row>
    <row r="74" spans="1:7" ht="30">
      <c r="A74" s="125" t="s">
        <v>214</v>
      </c>
      <c r="B74" s="96" t="s">
        <v>200</v>
      </c>
      <c r="C74" s="99" t="s">
        <v>215</v>
      </c>
      <c r="D74" s="98">
        <f>471+2016+116</f>
        <v>2603</v>
      </c>
      <c r="E74" s="100">
        <v>0</v>
      </c>
      <c r="F74" s="116">
        <v>1543</v>
      </c>
      <c r="G74" s="115">
        <f t="shared" si="1"/>
        <v>4146</v>
      </c>
    </row>
    <row r="75" spans="1:7" ht="30">
      <c r="A75" s="125" t="s">
        <v>270</v>
      </c>
      <c r="B75" s="96" t="s">
        <v>200</v>
      </c>
      <c r="C75" s="99" t="s">
        <v>271</v>
      </c>
      <c r="D75" s="98">
        <v>0</v>
      </c>
      <c r="E75" s="100">
        <v>0</v>
      </c>
      <c r="F75" s="116">
        <v>1</v>
      </c>
      <c r="G75" s="115">
        <f t="shared" si="1"/>
        <v>1</v>
      </c>
    </row>
    <row r="76" spans="1:7" ht="30">
      <c r="A76" s="125" t="s">
        <v>216</v>
      </c>
      <c r="B76" s="96" t="s">
        <v>200</v>
      </c>
      <c r="C76" s="99" t="s">
        <v>217</v>
      </c>
      <c r="D76" s="100">
        <v>1</v>
      </c>
      <c r="E76" s="100">
        <v>0</v>
      </c>
      <c r="F76" s="116">
        <v>0</v>
      </c>
      <c r="G76" s="115">
        <f t="shared" si="1"/>
        <v>1</v>
      </c>
    </row>
    <row r="77" spans="1:7">
      <c r="A77" s="125" t="s">
        <v>243</v>
      </c>
      <c r="B77" s="96" t="s">
        <v>200</v>
      </c>
      <c r="C77" s="99" t="s">
        <v>244</v>
      </c>
      <c r="D77" s="100">
        <v>1</v>
      </c>
      <c r="E77" s="100">
        <v>0</v>
      </c>
      <c r="F77" s="116">
        <v>1</v>
      </c>
      <c r="G77" s="115">
        <f t="shared" si="1"/>
        <v>2</v>
      </c>
    </row>
    <row r="78" spans="1:7">
      <c r="A78" s="146" t="s">
        <v>285</v>
      </c>
      <c r="B78" s="122"/>
      <c r="C78" s="123"/>
      <c r="D78" s="114"/>
      <c r="E78" s="100"/>
      <c r="F78" s="116"/>
      <c r="G78" s="115"/>
    </row>
    <row r="79" spans="1:7">
      <c r="A79" s="126" t="s">
        <v>245</v>
      </c>
      <c r="B79" s="127" t="s">
        <v>200</v>
      </c>
      <c r="C79" s="128" t="s">
        <v>246</v>
      </c>
      <c r="D79" s="119">
        <v>1</v>
      </c>
      <c r="E79" s="119">
        <v>0</v>
      </c>
      <c r="F79" s="120">
        <v>0</v>
      </c>
      <c r="G79" s="121">
        <f t="shared" si="1"/>
        <v>1</v>
      </c>
    </row>
    <row r="81" spans="1:7">
      <c r="A81" s="131">
        <v>2021</v>
      </c>
      <c r="B81" s="81"/>
      <c r="C81" s="77"/>
      <c r="D81" s="78"/>
    </row>
    <row r="82" spans="1:7">
      <c r="A82" s="109" t="s">
        <v>273</v>
      </c>
      <c r="B82" s="110" t="s">
        <v>184</v>
      </c>
      <c r="C82" s="110" t="s">
        <v>274</v>
      </c>
      <c r="D82" s="111" t="s">
        <v>275</v>
      </c>
      <c r="E82" s="111" t="s">
        <v>276</v>
      </c>
      <c r="F82" s="111" t="s">
        <v>277</v>
      </c>
      <c r="G82" s="112" t="s">
        <v>278</v>
      </c>
    </row>
    <row r="83" spans="1:7">
      <c r="A83" s="113" t="s">
        <v>279</v>
      </c>
      <c r="B83" s="122"/>
      <c r="C83" s="123"/>
      <c r="D83" s="114"/>
      <c r="E83" s="76"/>
      <c r="F83" s="76"/>
      <c r="G83" s="115"/>
    </row>
    <row r="84" spans="1:7">
      <c r="A84" s="125">
        <v>1.2</v>
      </c>
      <c r="B84" s="96" t="s">
        <v>189</v>
      </c>
      <c r="C84" s="99" t="s">
        <v>219</v>
      </c>
      <c r="D84" s="100">
        <f>459704+'2021'!D32</f>
        <v>466786</v>
      </c>
      <c r="E84" s="100">
        <v>0</v>
      </c>
      <c r="F84" s="116">
        <v>0</v>
      </c>
      <c r="G84" s="115">
        <f>SUM(D84:F84)</f>
        <v>466786</v>
      </c>
    </row>
    <row r="85" spans="1:7">
      <c r="A85" s="125">
        <v>1.3</v>
      </c>
      <c r="B85" s="96" t="s">
        <v>189</v>
      </c>
      <c r="C85" s="99" t="s">
        <v>190</v>
      </c>
      <c r="D85" s="100">
        <v>36155</v>
      </c>
      <c r="E85" s="100">
        <v>0</v>
      </c>
      <c r="F85" s="116">
        <v>0</v>
      </c>
      <c r="G85" s="115">
        <f t="shared" ref="G85:G86" si="2">SUM(D85:F85)</f>
        <v>36155</v>
      </c>
    </row>
    <row r="86" spans="1:7">
      <c r="A86" s="125" t="s">
        <v>221</v>
      </c>
      <c r="B86" s="96" t="s">
        <v>200</v>
      </c>
      <c r="C86" s="99" t="s">
        <v>222</v>
      </c>
      <c r="D86" s="100">
        <f>1774+'2021'!D37</f>
        <v>12995</v>
      </c>
      <c r="E86" s="100">
        <v>0</v>
      </c>
      <c r="F86" s="116">
        <v>0</v>
      </c>
      <c r="G86" s="115">
        <f t="shared" si="2"/>
        <v>12995</v>
      </c>
    </row>
    <row r="87" spans="1:7">
      <c r="A87" s="113" t="s">
        <v>280</v>
      </c>
      <c r="B87" s="122"/>
      <c r="C87" s="123"/>
      <c r="D87" s="117"/>
      <c r="E87" s="100"/>
      <c r="F87" s="116"/>
      <c r="G87" s="115"/>
    </row>
    <row r="88" spans="1:7">
      <c r="A88" s="125">
        <v>2.1</v>
      </c>
      <c r="B88" s="96" t="s">
        <v>189</v>
      </c>
      <c r="C88" s="99" t="s">
        <v>191</v>
      </c>
      <c r="D88" s="100">
        <v>69907</v>
      </c>
      <c r="E88" s="100">
        <v>0</v>
      </c>
      <c r="F88" s="116">
        <v>0</v>
      </c>
      <c r="G88" s="115">
        <f t="shared" ref="G88:G92" si="3">SUM(D88:F88)</f>
        <v>69907</v>
      </c>
    </row>
    <row r="89" spans="1:7">
      <c r="A89" s="125">
        <v>2.2999999999999998</v>
      </c>
      <c r="B89" s="96" t="s">
        <v>189</v>
      </c>
      <c r="C89" s="99" t="s">
        <v>192</v>
      </c>
      <c r="D89" s="100">
        <f>442+'2021'!D33</f>
        <v>1726</v>
      </c>
      <c r="E89" s="100">
        <v>0</v>
      </c>
      <c r="F89" s="116">
        <v>0</v>
      </c>
      <c r="G89" s="115">
        <f t="shared" si="3"/>
        <v>1726</v>
      </c>
    </row>
    <row r="90" spans="1:7">
      <c r="A90" s="125">
        <v>2.4</v>
      </c>
      <c r="B90" s="96" t="s">
        <v>189</v>
      </c>
      <c r="C90" s="99" t="s">
        <v>193</v>
      </c>
      <c r="D90" s="100">
        <v>82338.82416689246</v>
      </c>
      <c r="E90" s="100">
        <v>0</v>
      </c>
      <c r="F90" s="116">
        <v>0</v>
      </c>
      <c r="G90" s="115">
        <f t="shared" si="3"/>
        <v>82338.82416689246</v>
      </c>
    </row>
    <row r="91" spans="1:7">
      <c r="A91" s="125" t="s">
        <v>227</v>
      </c>
      <c r="B91" s="96" t="s">
        <v>200</v>
      </c>
      <c r="C91" s="99" t="s">
        <v>228</v>
      </c>
      <c r="D91" s="100">
        <f>896+'2021'!D13</f>
        <v>1332</v>
      </c>
      <c r="E91" s="100">
        <v>0</v>
      </c>
      <c r="F91" s="116">
        <v>0</v>
      </c>
      <c r="G91" s="115">
        <f t="shared" si="3"/>
        <v>1332</v>
      </c>
    </row>
    <row r="92" spans="1:7">
      <c r="A92" s="125" t="s">
        <v>202</v>
      </c>
      <c r="B92" s="96" t="s">
        <v>200</v>
      </c>
      <c r="C92" s="99" t="s">
        <v>203</v>
      </c>
      <c r="D92" s="100">
        <v>89</v>
      </c>
      <c r="E92" s="100">
        <v>0</v>
      </c>
      <c r="F92" s="116">
        <v>0</v>
      </c>
      <c r="G92" s="115">
        <f t="shared" si="3"/>
        <v>89</v>
      </c>
    </row>
    <row r="93" spans="1:7">
      <c r="A93" s="113" t="s">
        <v>281</v>
      </c>
      <c r="B93" s="122"/>
      <c r="C93" s="123"/>
      <c r="D93" s="114"/>
      <c r="E93" s="100"/>
      <c r="F93" s="116"/>
      <c r="G93" s="115"/>
    </row>
    <row r="94" spans="1:7">
      <c r="A94" s="125" t="s">
        <v>206</v>
      </c>
      <c r="B94" s="96" t="s">
        <v>200</v>
      </c>
      <c r="C94" s="99" t="s">
        <v>207</v>
      </c>
      <c r="D94" s="100">
        <v>4</v>
      </c>
      <c r="E94" s="100">
        <v>0</v>
      </c>
      <c r="F94" s="116">
        <v>0</v>
      </c>
      <c r="G94" s="115">
        <f t="shared" ref="G94:G116" si="4">SUM(D94:F94)</f>
        <v>4</v>
      </c>
    </row>
    <row r="95" spans="1:7">
      <c r="A95" s="125" t="s">
        <v>297</v>
      </c>
      <c r="B95" s="96" t="s">
        <v>200</v>
      </c>
      <c r="C95" s="99" t="s">
        <v>298</v>
      </c>
      <c r="D95" s="100">
        <v>3</v>
      </c>
      <c r="E95" s="100">
        <v>0</v>
      </c>
      <c r="F95" s="116">
        <v>0</v>
      </c>
      <c r="G95" s="115">
        <f t="shared" si="4"/>
        <v>3</v>
      </c>
    </row>
    <row r="96" spans="1:7">
      <c r="A96" s="113" t="s">
        <v>282</v>
      </c>
      <c r="B96" s="96"/>
      <c r="C96" s="99"/>
      <c r="D96" s="118"/>
      <c r="E96" s="100"/>
      <c r="F96" s="116"/>
      <c r="G96" s="115"/>
    </row>
    <row r="97" spans="1:7">
      <c r="A97" s="125">
        <v>4.0999999999999996</v>
      </c>
      <c r="B97" s="96" t="s">
        <v>189</v>
      </c>
      <c r="C97" s="99" t="s">
        <v>195</v>
      </c>
      <c r="D97" s="100">
        <v>205770</v>
      </c>
      <c r="E97" s="100">
        <v>0</v>
      </c>
      <c r="F97" s="116">
        <v>0</v>
      </c>
      <c r="G97" s="115">
        <f t="shared" si="4"/>
        <v>205770</v>
      </c>
    </row>
    <row r="98" spans="1:7">
      <c r="A98" s="125">
        <v>4.2</v>
      </c>
      <c r="B98" s="96" t="s">
        <v>189</v>
      </c>
      <c r="C98" s="99" t="s">
        <v>196</v>
      </c>
      <c r="D98" s="100">
        <v>5</v>
      </c>
      <c r="E98" s="100">
        <v>0</v>
      </c>
      <c r="F98" s="116">
        <v>0</v>
      </c>
      <c r="G98" s="115">
        <f t="shared" si="4"/>
        <v>5</v>
      </c>
    </row>
    <row r="99" spans="1:7" ht="30">
      <c r="A99" s="125">
        <v>4.3</v>
      </c>
      <c r="B99" s="96" t="s">
        <v>189</v>
      </c>
      <c r="C99" s="99" t="s">
        <v>293</v>
      </c>
      <c r="D99" s="100">
        <v>4</v>
      </c>
      <c r="E99" s="100">
        <v>0</v>
      </c>
      <c r="F99" s="116">
        <v>0</v>
      </c>
      <c r="G99" s="115">
        <f t="shared" si="4"/>
        <v>4</v>
      </c>
    </row>
    <row r="100" spans="1:7">
      <c r="A100" s="125" t="s">
        <v>210</v>
      </c>
      <c r="B100" s="96" t="s">
        <v>200</v>
      </c>
      <c r="C100" s="99" t="s">
        <v>211</v>
      </c>
      <c r="D100" s="100">
        <f>9+'2021'!D14</f>
        <v>19</v>
      </c>
      <c r="E100" s="100">
        <v>0</v>
      </c>
      <c r="F100" s="116">
        <v>0</v>
      </c>
      <c r="G100" s="115">
        <f t="shared" si="4"/>
        <v>19</v>
      </c>
    </row>
    <row r="101" spans="1:7">
      <c r="A101" s="113" t="s">
        <v>283</v>
      </c>
      <c r="B101" s="122"/>
      <c r="C101" s="123"/>
      <c r="D101" s="114"/>
      <c r="E101" s="100"/>
      <c r="F101" s="116"/>
      <c r="G101" s="115"/>
    </row>
    <row r="102" spans="1:7">
      <c r="A102" s="125">
        <v>5.0999999999999996</v>
      </c>
      <c r="B102" s="96" t="s">
        <v>189</v>
      </c>
      <c r="C102" s="99" t="s">
        <v>220</v>
      </c>
      <c r="D102" s="100">
        <v>79641</v>
      </c>
      <c r="E102" s="100">
        <v>0</v>
      </c>
      <c r="F102" s="116">
        <v>0</v>
      </c>
      <c r="G102" s="115">
        <f t="shared" si="4"/>
        <v>79641</v>
      </c>
    </row>
    <row r="103" spans="1:7">
      <c r="A103" s="125">
        <v>5.2</v>
      </c>
      <c r="B103" s="96" t="s">
        <v>189</v>
      </c>
      <c r="C103" s="99" t="s">
        <v>295</v>
      </c>
      <c r="D103" s="100">
        <v>6693</v>
      </c>
      <c r="E103" s="100">
        <v>0</v>
      </c>
      <c r="F103" s="116">
        <v>0</v>
      </c>
      <c r="G103" s="115">
        <f t="shared" si="4"/>
        <v>6693</v>
      </c>
    </row>
    <row r="104" spans="1:7">
      <c r="A104" s="125">
        <v>5.3</v>
      </c>
      <c r="B104" s="96" t="s">
        <v>189</v>
      </c>
      <c r="C104" s="99" t="s">
        <v>296</v>
      </c>
      <c r="D104" s="100">
        <v>8074</v>
      </c>
      <c r="E104" s="100">
        <v>0</v>
      </c>
      <c r="F104" s="116">
        <v>0</v>
      </c>
      <c r="G104" s="115">
        <f t="shared" si="4"/>
        <v>8074</v>
      </c>
    </row>
    <row r="105" spans="1:7">
      <c r="A105" s="125" t="s">
        <v>299</v>
      </c>
      <c r="B105" s="96" t="s">
        <v>200</v>
      </c>
      <c r="C105" s="99" t="s">
        <v>300</v>
      </c>
      <c r="D105" s="100">
        <v>3</v>
      </c>
      <c r="E105" s="100">
        <v>0</v>
      </c>
      <c r="F105" s="116">
        <v>0</v>
      </c>
      <c r="G105" s="115">
        <f t="shared" si="4"/>
        <v>3</v>
      </c>
    </row>
    <row r="106" spans="1:7">
      <c r="A106" s="125" t="s">
        <v>260</v>
      </c>
      <c r="B106" s="96" t="s">
        <v>200</v>
      </c>
      <c r="C106" s="99" t="s">
        <v>261</v>
      </c>
      <c r="D106" s="100">
        <v>362</v>
      </c>
      <c r="E106" s="100">
        <v>0</v>
      </c>
      <c r="F106" s="116">
        <v>0</v>
      </c>
      <c r="G106" s="115">
        <f t="shared" si="4"/>
        <v>362</v>
      </c>
    </row>
    <row r="107" spans="1:7">
      <c r="A107" s="125" t="s">
        <v>301</v>
      </c>
      <c r="B107" s="96" t="s">
        <v>200</v>
      </c>
      <c r="C107" s="99" t="s">
        <v>302</v>
      </c>
      <c r="D107" s="100">
        <v>40758</v>
      </c>
      <c r="E107" s="100">
        <v>0</v>
      </c>
      <c r="F107" s="116">
        <v>0</v>
      </c>
      <c r="G107" s="115">
        <f t="shared" si="4"/>
        <v>40758</v>
      </c>
    </row>
    <row r="108" spans="1:7">
      <c r="A108" s="113" t="s">
        <v>284</v>
      </c>
      <c r="B108" s="122"/>
      <c r="C108" s="123"/>
      <c r="D108" s="117"/>
      <c r="E108" s="100"/>
      <c r="F108" s="116"/>
      <c r="G108" s="115"/>
    </row>
    <row r="109" spans="1:7">
      <c r="A109" s="125">
        <v>6.1</v>
      </c>
      <c r="B109" s="96" t="s">
        <v>189</v>
      </c>
      <c r="C109" s="99" t="s">
        <v>197</v>
      </c>
      <c r="D109" s="100">
        <f>2+'2021'!D26</f>
        <v>7</v>
      </c>
      <c r="E109" s="100">
        <v>0</v>
      </c>
      <c r="F109" s="116">
        <v>0</v>
      </c>
      <c r="G109" s="115">
        <f t="shared" si="4"/>
        <v>7</v>
      </c>
    </row>
    <row r="110" spans="1:7">
      <c r="A110" s="125">
        <v>6.2</v>
      </c>
      <c r="B110" s="96" t="s">
        <v>189</v>
      </c>
      <c r="C110" s="99" t="s">
        <v>198</v>
      </c>
      <c r="D110" s="100">
        <v>1</v>
      </c>
      <c r="E110" s="100">
        <v>0</v>
      </c>
      <c r="F110" s="116">
        <v>0</v>
      </c>
      <c r="G110" s="115">
        <f t="shared" si="4"/>
        <v>1</v>
      </c>
    </row>
    <row r="111" spans="1:7" ht="30">
      <c r="A111" s="125" t="s">
        <v>214</v>
      </c>
      <c r="B111" s="96" t="s">
        <v>200</v>
      </c>
      <c r="C111" s="99" t="s">
        <v>215</v>
      </c>
      <c r="D111" s="98">
        <f>100+'2021'!D15</f>
        <v>3921</v>
      </c>
      <c r="E111" s="100">
        <v>0</v>
      </c>
      <c r="F111" s="116">
        <v>0</v>
      </c>
      <c r="G111" s="115">
        <f t="shared" si="4"/>
        <v>3921</v>
      </c>
    </row>
    <row r="112" spans="1:7" ht="30">
      <c r="A112" s="125" t="s">
        <v>270</v>
      </c>
      <c r="B112" s="96" t="s">
        <v>200</v>
      </c>
      <c r="C112" s="99" t="s">
        <v>271</v>
      </c>
      <c r="D112" s="98">
        <f>2+'2021'!D10</f>
        <v>3</v>
      </c>
      <c r="E112" s="100">
        <v>0</v>
      </c>
      <c r="F112" s="116">
        <v>0</v>
      </c>
      <c r="G112" s="115">
        <f t="shared" si="4"/>
        <v>3</v>
      </c>
    </row>
    <row r="113" spans="1:7" ht="30">
      <c r="A113" s="125" t="s">
        <v>289</v>
      </c>
      <c r="B113" s="96" t="s">
        <v>200</v>
      </c>
      <c r="C113" s="99" t="s">
        <v>290</v>
      </c>
      <c r="D113" s="100">
        <v>1</v>
      </c>
      <c r="E113" s="100">
        <v>0</v>
      </c>
      <c r="F113" s="116">
        <v>0</v>
      </c>
      <c r="G113" s="115">
        <f t="shared" si="4"/>
        <v>1</v>
      </c>
    </row>
    <row r="114" spans="1:7" ht="30">
      <c r="A114" s="125" t="s">
        <v>216</v>
      </c>
      <c r="B114" s="96" t="s">
        <v>200</v>
      </c>
      <c r="C114" s="99" t="s">
        <v>217</v>
      </c>
      <c r="D114" s="100">
        <v>3</v>
      </c>
      <c r="E114" s="100">
        <v>0</v>
      </c>
      <c r="F114" s="116">
        <v>0</v>
      </c>
      <c r="G114" s="115">
        <f t="shared" si="4"/>
        <v>3</v>
      </c>
    </row>
    <row r="115" spans="1:7">
      <c r="A115" s="146" t="s">
        <v>285</v>
      </c>
      <c r="B115" s="122"/>
      <c r="C115" s="123"/>
      <c r="D115" s="114"/>
      <c r="E115" s="100"/>
      <c r="F115" s="116"/>
      <c r="G115" s="115"/>
    </row>
    <row r="116" spans="1:7" ht="30">
      <c r="A116" s="125" t="s">
        <v>304</v>
      </c>
      <c r="B116" s="96" t="s">
        <v>200</v>
      </c>
      <c r="C116" s="99" t="s">
        <v>305</v>
      </c>
      <c r="D116" s="100">
        <v>3</v>
      </c>
      <c r="E116" s="100">
        <v>0</v>
      </c>
      <c r="F116" s="116">
        <v>0</v>
      </c>
      <c r="G116" s="115">
        <f t="shared" si="4"/>
        <v>3</v>
      </c>
    </row>
    <row r="117" spans="1:7" ht="30">
      <c r="A117" s="126" t="s">
        <v>306</v>
      </c>
      <c r="B117" s="127" t="s">
        <v>200</v>
      </c>
      <c r="C117" s="128" t="s">
        <v>307</v>
      </c>
      <c r="D117" s="119">
        <v>3</v>
      </c>
      <c r="E117" s="119">
        <v>0</v>
      </c>
      <c r="F117" s="119">
        <v>0</v>
      </c>
      <c r="G117" s="121">
        <f t="shared" ref="G117" si="5">SUM(D117:F117)</f>
        <v>3</v>
      </c>
    </row>
  </sheetData>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6E567-3046-6648-80C4-8E2B0B42DE7F}">
  <dimension ref="A1:D70"/>
  <sheetViews>
    <sheetView topLeftCell="A47" zoomScale="125" zoomScaleNormal="125" workbookViewId="0">
      <selection activeCell="A61" sqref="A61:D61"/>
    </sheetView>
  </sheetViews>
  <sheetFormatPr baseColWidth="10" defaultColWidth="10.83203125" defaultRowHeight="16"/>
  <cols>
    <col min="1" max="2" width="10.83203125" style="79"/>
    <col min="3" max="3" width="58.6640625" style="79" customWidth="1"/>
    <col min="4" max="4" width="13.1640625" style="141" customWidth="1"/>
    <col min="5" max="16384" width="10.83203125" style="79"/>
  </cols>
  <sheetData>
    <row r="1" spans="1:4">
      <c r="A1" s="85" t="s">
        <v>0</v>
      </c>
      <c r="B1" s="76"/>
      <c r="C1" s="77"/>
      <c r="D1" s="132"/>
    </row>
    <row r="2" spans="1:4">
      <c r="A2" s="85" t="s">
        <v>308</v>
      </c>
      <c r="B2" s="76"/>
      <c r="C2" s="77"/>
      <c r="D2" s="132"/>
    </row>
    <row r="3" spans="1:4">
      <c r="A3" s="85" t="s">
        <v>181</v>
      </c>
      <c r="B3" s="76"/>
      <c r="C3" s="77"/>
      <c r="D3" s="132"/>
    </row>
    <row r="4" spans="1:4">
      <c r="A4" s="72" t="s">
        <v>309</v>
      </c>
      <c r="B4" s="76"/>
      <c r="C4" s="77"/>
      <c r="D4" s="132"/>
    </row>
    <row r="5" spans="1:4">
      <c r="A5" s="80"/>
      <c r="B5" s="81"/>
      <c r="C5" s="77"/>
      <c r="D5" s="132"/>
    </row>
    <row r="6" spans="1:4">
      <c r="A6" s="87" t="s">
        <v>183</v>
      </c>
      <c r="B6" s="87" t="s">
        <v>184</v>
      </c>
      <c r="C6" s="88" t="s">
        <v>185</v>
      </c>
      <c r="D6" s="133" t="s">
        <v>186</v>
      </c>
    </row>
    <row r="7" spans="1:4" s="82" customFormat="1">
      <c r="A7" s="90" t="s">
        <v>187</v>
      </c>
      <c r="B7" s="90"/>
      <c r="C7" s="91"/>
      <c r="D7" s="134"/>
    </row>
    <row r="8" spans="1:4" s="83" customFormat="1">
      <c r="A8" s="93" t="s">
        <v>310</v>
      </c>
      <c r="B8" s="93"/>
      <c r="C8" s="94"/>
      <c r="D8" s="135"/>
    </row>
    <row r="9" spans="1:4" ht="15" customHeight="1">
      <c r="A9" s="96">
        <v>1.3</v>
      </c>
      <c r="B9" s="96" t="s">
        <v>189</v>
      </c>
      <c r="C9" s="97" t="s">
        <v>190</v>
      </c>
      <c r="D9" s="147">
        <v>318208</v>
      </c>
    </row>
    <row r="10" spans="1:4" ht="15" customHeight="1">
      <c r="A10" s="96">
        <v>2.4</v>
      </c>
      <c r="B10" s="96" t="s">
        <v>189</v>
      </c>
      <c r="C10" s="97" t="s">
        <v>193</v>
      </c>
      <c r="D10" s="147">
        <v>159326</v>
      </c>
    </row>
    <row r="11" spans="1:4" ht="15" customHeight="1">
      <c r="A11" s="96" t="s">
        <v>223</v>
      </c>
      <c r="B11" s="96" t="s">
        <v>200</v>
      </c>
      <c r="C11" s="97" t="s">
        <v>224</v>
      </c>
      <c r="D11" s="148">
        <v>6</v>
      </c>
    </row>
    <row r="12" spans="1:4" s="156" customFormat="1" ht="15" customHeight="1">
      <c r="A12" s="96" t="s">
        <v>202</v>
      </c>
      <c r="B12" s="96" t="s">
        <v>200</v>
      </c>
      <c r="C12" s="97" t="s">
        <v>203</v>
      </c>
      <c r="D12" s="148">
        <v>1323</v>
      </c>
    </row>
    <row r="13" spans="1:4" ht="15" customHeight="1">
      <c r="A13" s="96" t="s">
        <v>311</v>
      </c>
      <c r="B13" s="96" t="s">
        <v>200</v>
      </c>
      <c r="C13" s="97" t="s">
        <v>325</v>
      </c>
      <c r="D13" s="148">
        <v>2371</v>
      </c>
    </row>
    <row r="14" spans="1:4" ht="15" customHeight="1">
      <c r="A14" s="96" t="s">
        <v>312</v>
      </c>
      <c r="B14" s="96" t="s">
        <v>200</v>
      </c>
      <c r="C14" s="97" t="s">
        <v>326</v>
      </c>
      <c r="D14" s="148">
        <v>2</v>
      </c>
    </row>
    <row r="15" spans="1:4" s="83" customFormat="1" ht="15" customHeight="1">
      <c r="A15" s="93" t="s">
        <v>313</v>
      </c>
      <c r="B15" s="93"/>
      <c r="C15" s="94"/>
      <c r="D15" s="149"/>
    </row>
    <row r="16" spans="1:4" ht="15" customHeight="1">
      <c r="A16" s="96">
        <v>1.1000000000000001</v>
      </c>
      <c r="B16" s="96" t="s">
        <v>189</v>
      </c>
      <c r="C16" s="97" t="s">
        <v>267</v>
      </c>
      <c r="D16" s="148">
        <v>2196036</v>
      </c>
    </row>
    <row r="17" spans="1:4" ht="15" customHeight="1">
      <c r="A17" s="96">
        <v>1.2</v>
      </c>
      <c r="B17" s="96" t="s">
        <v>189</v>
      </c>
      <c r="C17" s="97" t="s">
        <v>219</v>
      </c>
      <c r="D17" s="148">
        <v>292036</v>
      </c>
    </row>
    <row r="18" spans="1:4" ht="15" customHeight="1">
      <c r="A18" s="96" t="s">
        <v>314</v>
      </c>
      <c r="B18" s="96" t="s">
        <v>200</v>
      </c>
      <c r="C18" s="97" t="s">
        <v>327</v>
      </c>
      <c r="D18" s="148">
        <v>2</v>
      </c>
    </row>
    <row r="19" spans="1:4" ht="15" customHeight="1">
      <c r="A19" s="96" t="s">
        <v>315</v>
      </c>
      <c r="B19" s="96" t="s">
        <v>200</v>
      </c>
      <c r="C19" s="97" t="s">
        <v>328</v>
      </c>
      <c r="D19" s="148">
        <v>3</v>
      </c>
    </row>
    <row r="20" spans="1:4" ht="15" customHeight="1">
      <c r="A20" s="96" t="s">
        <v>248</v>
      </c>
      <c r="B20" s="96" t="s">
        <v>200</v>
      </c>
      <c r="C20" s="97" t="s">
        <v>249</v>
      </c>
      <c r="D20" s="148">
        <v>52963</v>
      </c>
    </row>
    <row r="21" spans="1:4" ht="15" customHeight="1">
      <c r="A21" s="96" t="s">
        <v>253</v>
      </c>
      <c r="B21" s="96" t="s">
        <v>200</v>
      </c>
      <c r="C21" s="97" t="s">
        <v>254</v>
      </c>
      <c r="D21" s="148">
        <v>1</v>
      </c>
    </row>
    <row r="22" spans="1:4" ht="15" customHeight="1">
      <c r="A22" s="96" t="s">
        <v>316</v>
      </c>
      <c r="B22" s="96" t="s">
        <v>200</v>
      </c>
      <c r="C22" s="97" t="s">
        <v>329</v>
      </c>
      <c r="D22" s="148">
        <v>2</v>
      </c>
    </row>
    <row r="23" spans="1:4" s="83" customFormat="1" ht="15" customHeight="1">
      <c r="A23" s="93" t="s">
        <v>317</v>
      </c>
      <c r="B23" s="93"/>
      <c r="C23" s="94"/>
      <c r="D23" s="149"/>
    </row>
    <row r="24" spans="1:4" ht="15" customHeight="1">
      <c r="A24" s="96">
        <v>1.1000000000000001</v>
      </c>
      <c r="B24" s="96" t="s">
        <v>189</v>
      </c>
      <c r="C24" s="97" t="s">
        <v>267</v>
      </c>
      <c r="D24" s="148">
        <v>16324</v>
      </c>
    </row>
    <row r="25" spans="1:4" ht="15" customHeight="1">
      <c r="A25" s="96">
        <v>2.5</v>
      </c>
      <c r="B25" s="96" t="s">
        <v>189</v>
      </c>
      <c r="C25" s="97" t="s">
        <v>330</v>
      </c>
      <c r="D25" s="148">
        <v>5936</v>
      </c>
    </row>
    <row r="26" spans="1:4" ht="15" customHeight="1">
      <c r="A26" s="96">
        <v>3.2</v>
      </c>
      <c r="B26" s="96" t="s">
        <v>189</v>
      </c>
      <c r="C26" s="97" t="s">
        <v>331</v>
      </c>
      <c r="D26" s="148">
        <v>12755</v>
      </c>
    </row>
    <row r="27" spans="1:4" ht="15" customHeight="1">
      <c r="A27" s="96" t="s">
        <v>221</v>
      </c>
      <c r="B27" s="96" t="s">
        <v>200</v>
      </c>
      <c r="C27" s="97" t="s">
        <v>222</v>
      </c>
      <c r="D27" s="148">
        <v>12755</v>
      </c>
    </row>
    <row r="28" spans="1:4" ht="15" customHeight="1">
      <c r="A28" s="96" t="s">
        <v>223</v>
      </c>
      <c r="B28" s="96" t="s">
        <v>200</v>
      </c>
      <c r="C28" s="97" t="s">
        <v>224</v>
      </c>
      <c r="D28" s="148">
        <v>8</v>
      </c>
    </row>
    <row r="29" spans="1:4" ht="15" customHeight="1">
      <c r="A29" s="96" t="s">
        <v>225</v>
      </c>
      <c r="B29" s="96" t="s">
        <v>200</v>
      </c>
      <c r="C29" s="97" t="s">
        <v>226</v>
      </c>
      <c r="D29" s="148">
        <v>1</v>
      </c>
    </row>
    <row r="30" spans="1:4" ht="15" customHeight="1">
      <c r="A30" s="96" t="s">
        <v>248</v>
      </c>
      <c r="B30" s="96" t="s">
        <v>200</v>
      </c>
      <c r="C30" s="97" t="s">
        <v>249</v>
      </c>
      <c r="D30" s="148">
        <v>12569</v>
      </c>
    </row>
    <row r="31" spans="1:4" ht="15" customHeight="1">
      <c r="A31" s="96" t="s">
        <v>318</v>
      </c>
      <c r="B31" s="96" t="s">
        <v>200</v>
      </c>
      <c r="C31" s="97" t="s">
        <v>332</v>
      </c>
      <c r="D31" s="148">
        <v>1</v>
      </c>
    </row>
    <row r="32" spans="1:4" ht="15" customHeight="1">
      <c r="A32" s="96" t="s">
        <v>319</v>
      </c>
      <c r="B32" s="96" t="s">
        <v>200</v>
      </c>
      <c r="C32" s="97" t="s">
        <v>333</v>
      </c>
      <c r="D32" s="148">
        <v>8</v>
      </c>
    </row>
    <row r="33" spans="1:4" s="83" customFormat="1" ht="15" customHeight="1">
      <c r="A33" s="93" t="s">
        <v>320</v>
      </c>
      <c r="B33" s="93"/>
      <c r="C33" s="94"/>
      <c r="D33" s="149"/>
    </row>
    <row r="34" spans="1:4" ht="15" customHeight="1">
      <c r="A34" s="96" t="s">
        <v>221</v>
      </c>
      <c r="B34" s="96" t="s">
        <v>200</v>
      </c>
      <c r="C34" s="97" t="s">
        <v>222</v>
      </c>
      <c r="D34" s="148">
        <v>70258.139534883725</v>
      </c>
    </row>
    <row r="35" spans="1:4" ht="15" customHeight="1">
      <c r="A35" s="96" t="s">
        <v>223</v>
      </c>
      <c r="B35" s="96" t="s">
        <v>200</v>
      </c>
      <c r="C35" s="97" t="s">
        <v>224</v>
      </c>
      <c r="D35" s="148">
        <v>302</v>
      </c>
    </row>
    <row r="36" spans="1:4" ht="15" customHeight="1">
      <c r="A36" s="96" t="s">
        <v>204</v>
      </c>
      <c r="B36" s="96" t="s">
        <v>200</v>
      </c>
      <c r="C36" s="97" t="s">
        <v>205</v>
      </c>
      <c r="D36" s="148">
        <v>154</v>
      </c>
    </row>
    <row r="37" spans="1:4" ht="15" customHeight="1">
      <c r="A37" s="96" t="s">
        <v>321</v>
      </c>
      <c r="B37" s="96" t="s">
        <v>200</v>
      </c>
      <c r="C37" s="97" t="s">
        <v>334</v>
      </c>
      <c r="D37" s="148">
        <v>154</v>
      </c>
    </row>
    <row r="38" spans="1:4" ht="15" customHeight="1">
      <c r="A38" s="96" t="s">
        <v>319</v>
      </c>
      <c r="B38" s="96" t="s">
        <v>200</v>
      </c>
      <c r="C38" s="97" t="s">
        <v>333</v>
      </c>
      <c r="D38" s="148">
        <v>154</v>
      </c>
    </row>
    <row r="39" spans="1:4" ht="15" customHeight="1">
      <c r="A39" s="96" t="s">
        <v>214</v>
      </c>
      <c r="B39" s="96" t="s">
        <v>200</v>
      </c>
      <c r="C39" s="97" t="s">
        <v>215</v>
      </c>
      <c r="D39" s="148">
        <v>632</v>
      </c>
    </row>
    <row r="40" spans="1:4" s="83" customFormat="1" ht="15" customHeight="1">
      <c r="A40" s="93" t="s">
        <v>322</v>
      </c>
      <c r="B40" s="93"/>
      <c r="C40" s="94"/>
      <c r="D40" s="149"/>
    </row>
    <row r="41" spans="1:4" ht="15" customHeight="1">
      <c r="A41" s="96">
        <v>4.0999999999999996</v>
      </c>
      <c r="B41" s="96" t="s">
        <v>189</v>
      </c>
      <c r="C41" s="97" t="s">
        <v>195</v>
      </c>
      <c r="D41" s="148">
        <v>654826</v>
      </c>
    </row>
    <row r="42" spans="1:4" ht="15" customHeight="1">
      <c r="A42" s="96">
        <v>4.2</v>
      </c>
      <c r="B42" s="96" t="s">
        <v>189</v>
      </c>
      <c r="C42" s="97" t="s">
        <v>196</v>
      </c>
      <c r="D42" s="148">
        <v>1</v>
      </c>
    </row>
    <row r="43" spans="1:4" ht="15" customHeight="1">
      <c r="A43" s="96">
        <v>4.3</v>
      </c>
      <c r="B43" s="96" t="s">
        <v>189</v>
      </c>
      <c r="C43" s="97" t="s">
        <v>293</v>
      </c>
      <c r="D43" s="148">
        <v>3</v>
      </c>
    </row>
    <row r="44" spans="1:4" ht="15" customHeight="1">
      <c r="A44" s="96">
        <v>6.1</v>
      </c>
      <c r="B44" s="96" t="s">
        <v>189</v>
      </c>
      <c r="C44" s="97" t="s">
        <v>197</v>
      </c>
      <c r="D44" s="148">
        <v>1</v>
      </c>
    </row>
    <row r="45" spans="1:4" ht="15" customHeight="1">
      <c r="A45" s="96" t="s">
        <v>318</v>
      </c>
      <c r="B45" s="96" t="s">
        <v>200</v>
      </c>
      <c r="C45" s="97" t="s">
        <v>332</v>
      </c>
      <c r="D45" s="148">
        <v>0</v>
      </c>
    </row>
    <row r="46" spans="1:4" ht="15" customHeight="1">
      <c r="A46" s="96" t="s">
        <v>206</v>
      </c>
      <c r="B46" s="96" t="s">
        <v>200</v>
      </c>
      <c r="C46" s="97" t="s">
        <v>207</v>
      </c>
      <c r="D46" s="148">
        <v>3</v>
      </c>
    </row>
    <row r="47" spans="1:4" ht="15" customHeight="1">
      <c r="A47" s="96" t="s">
        <v>210</v>
      </c>
      <c r="B47" s="96" t="s">
        <v>200</v>
      </c>
      <c r="C47" s="97" t="s">
        <v>211</v>
      </c>
      <c r="D47" s="148">
        <v>8</v>
      </c>
    </row>
    <row r="48" spans="1:4" s="83" customFormat="1" ht="15" customHeight="1">
      <c r="A48" s="93" t="s">
        <v>323</v>
      </c>
      <c r="B48" s="93"/>
      <c r="C48" s="94"/>
      <c r="D48" s="149"/>
    </row>
    <row r="49" spans="1:4" ht="15" customHeight="1">
      <c r="A49" s="96">
        <v>1.2</v>
      </c>
      <c r="B49" s="96" t="s">
        <v>189</v>
      </c>
      <c r="C49" s="97" t="s">
        <v>219</v>
      </c>
      <c r="D49" s="148">
        <v>203463</v>
      </c>
    </row>
    <row r="50" spans="1:4" ht="15" customHeight="1">
      <c r="A50" s="96">
        <v>1.3</v>
      </c>
      <c r="B50" s="96" t="s">
        <v>189</v>
      </c>
      <c r="C50" s="97" t="s">
        <v>190</v>
      </c>
      <c r="D50" s="148">
        <v>150599.70000000001</v>
      </c>
    </row>
    <row r="51" spans="1:4" ht="15" customHeight="1">
      <c r="A51" s="96">
        <v>2.2999999999999998</v>
      </c>
      <c r="B51" s="96" t="s">
        <v>189</v>
      </c>
      <c r="C51" s="97" t="s">
        <v>192</v>
      </c>
      <c r="D51" s="148">
        <v>59</v>
      </c>
    </row>
    <row r="52" spans="1:4" ht="15" customHeight="1">
      <c r="A52" s="96">
        <v>3.1</v>
      </c>
      <c r="B52" s="96" t="s">
        <v>189</v>
      </c>
      <c r="C52" s="97" t="s">
        <v>263</v>
      </c>
      <c r="D52" s="148">
        <v>5433</v>
      </c>
    </row>
    <row r="53" spans="1:4" ht="15" customHeight="1">
      <c r="A53" s="96" t="s">
        <v>221</v>
      </c>
      <c r="B53" s="96" t="s">
        <v>200</v>
      </c>
      <c r="C53" s="97" t="s">
        <v>222</v>
      </c>
      <c r="D53" s="148">
        <v>860</v>
      </c>
    </row>
    <row r="54" spans="1:4" ht="15" customHeight="1">
      <c r="A54" s="96" t="s">
        <v>223</v>
      </c>
      <c r="B54" s="96" t="s">
        <v>200</v>
      </c>
      <c r="C54" s="97" t="s">
        <v>224</v>
      </c>
      <c r="D54" s="148">
        <v>45</v>
      </c>
    </row>
    <row r="55" spans="1:4" ht="15" customHeight="1">
      <c r="A55" s="96" t="s">
        <v>227</v>
      </c>
      <c r="B55" s="96" t="s">
        <v>200</v>
      </c>
      <c r="C55" s="97" t="s">
        <v>228</v>
      </c>
      <c r="D55" s="148">
        <v>823</v>
      </c>
    </row>
    <row r="56" spans="1:4" ht="15" customHeight="1">
      <c r="A56" s="96" t="s">
        <v>199</v>
      </c>
      <c r="B56" s="96" t="s">
        <v>200</v>
      </c>
      <c r="C56" s="97" t="s">
        <v>201</v>
      </c>
      <c r="D56" s="148">
        <v>213339</v>
      </c>
    </row>
    <row r="57" spans="1:4" ht="15" customHeight="1">
      <c r="A57" s="96" t="s">
        <v>202</v>
      </c>
      <c r="B57" s="96" t="s">
        <v>200</v>
      </c>
      <c r="C57" s="97" t="s">
        <v>203</v>
      </c>
      <c r="D57" s="148">
        <v>59</v>
      </c>
    </row>
    <row r="58" spans="1:4" ht="15" customHeight="1">
      <c r="A58" s="96" t="s">
        <v>204</v>
      </c>
      <c r="B58" s="96" t="s">
        <v>200</v>
      </c>
      <c r="C58" s="97" t="s">
        <v>205</v>
      </c>
      <c r="D58" s="148">
        <v>20</v>
      </c>
    </row>
    <row r="59" spans="1:4" ht="15" customHeight="1">
      <c r="A59" s="96" t="s">
        <v>324</v>
      </c>
      <c r="B59" s="96" t="s">
        <v>200</v>
      </c>
      <c r="C59" s="97" t="s">
        <v>335</v>
      </c>
      <c r="D59" s="148">
        <v>1396534.74477297</v>
      </c>
    </row>
    <row r="60" spans="1:4" ht="15" customHeight="1">
      <c r="A60" s="96" t="s">
        <v>206</v>
      </c>
      <c r="B60" s="96" t="s">
        <v>200</v>
      </c>
      <c r="C60" s="97" t="s">
        <v>207</v>
      </c>
      <c r="D60" s="148">
        <v>44</v>
      </c>
    </row>
    <row r="61" spans="1:4" ht="15" customHeight="1">
      <c r="A61" s="96" t="s">
        <v>216</v>
      </c>
      <c r="B61" s="96" t="s">
        <v>200</v>
      </c>
      <c r="C61" s="97" t="s">
        <v>217</v>
      </c>
      <c r="D61" s="148">
        <v>1</v>
      </c>
    </row>
    <row r="62" spans="1:4" s="82" customFormat="1" ht="15" customHeight="1">
      <c r="A62" s="102" t="s">
        <v>235</v>
      </c>
      <c r="B62" s="102"/>
      <c r="C62" s="103"/>
      <c r="D62" s="139" t="s">
        <v>168</v>
      </c>
    </row>
    <row r="63" spans="1:4" s="82" customFormat="1" ht="15" customHeight="1">
      <c r="A63" s="102" t="s">
        <v>236</v>
      </c>
      <c r="B63" s="102"/>
      <c r="C63" s="103"/>
      <c r="D63" s="139"/>
    </row>
    <row r="64" spans="1:4" s="83" customFormat="1" ht="15" customHeight="1">
      <c r="A64" s="79"/>
      <c r="B64" s="79"/>
      <c r="C64" s="79"/>
      <c r="D64" s="141"/>
    </row>
    <row r="65" spans="1:4" ht="15" customHeight="1"/>
    <row r="66" spans="1:4" ht="15" customHeight="1"/>
    <row r="67" spans="1:4" ht="15" customHeight="1"/>
    <row r="68" spans="1:4" s="83" customFormat="1" ht="15" customHeight="1">
      <c r="A68" s="79"/>
      <c r="B68" s="79"/>
      <c r="C68" s="79"/>
      <c r="D68" s="141"/>
    </row>
    <row r="69" spans="1:4" ht="15" customHeight="1"/>
    <row r="70" spans="1:4" ht="15" customHeight="1"/>
  </sheetData>
  <hyperlinks>
    <hyperlink ref="A4" r:id="rId1" xr:uid="{E14F808D-8AFC-D346-8EFD-10D5CBF070FD}"/>
  </hyperlinks>
  <pageMargins left="0.7" right="0.7" top="0.75" bottom="0.75" header="0.3" footer="0.3"/>
  <pageSetup orientation="portrait" horizontalDpi="0" verticalDpi="0"/>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91A94-6A01-7E45-A1AD-C7382C280EB8}">
  <dimension ref="A1:G159"/>
  <sheetViews>
    <sheetView tabSelected="1" topLeftCell="A118" zoomScale="136" zoomScaleNormal="136" workbookViewId="0">
      <selection activeCell="D120" sqref="D120"/>
    </sheetView>
  </sheetViews>
  <sheetFormatPr baseColWidth="10" defaultColWidth="10.83203125" defaultRowHeight="16"/>
  <cols>
    <col min="1" max="1" width="12.5" style="79" customWidth="1"/>
    <col min="2" max="2" width="10.83203125" style="79"/>
    <col min="3" max="3" width="58.6640625" style="79" customWidth="1"/>
    <col min="4" max="4" width="13.1640625" style="84" customWidth="1"/>
    <col min="5" max="16384" width="10.83203125" style="79"/>
  </cols>
  <sheetData>
    <row r="1" spans="1:7">
      <c r="A1" s="85" t="s">
        <v>0</v>
      </c>
      <c r="B1" s="76"/>
      <c r="C1" s="77"/>
      <c r="D1" s="78"/>
    </row>
    <row r="2" spans="1:7">
      <c r="A2" s="85"/>
      <c r="B2" s="76"/>
      <c r="C2" s="77"/>
      <c r="D2" s="78"/>
    </row>
    <row r="3" spans="1:7">
      <c r="A3" s="131">
        <v>2019</v>
      </c>
      <c r="B3" s="81"/>
      <c r="C3" s="77"/>
      <c r="D3" s="78"/>
    </row>
    <row r="4" spans="1:7">
      <c r="A4" s="109" t="s">
        <v>273</v>
      </c>
      <c r="B4" s="110" t="s">
        <v>184</v>
      </c>
      <c r="C4" s="110" t="s">
        <v>274</v>
      </c>
      <c r="D4" s="111" t="s">
        <v>275</v>
      </c>
      <c r="E4" s="111" t="s">
        <v>276</v>
      </c>
      <c r="F4" s="111" t="s">
        <v>277</v>
      </c>
      <c r="G4" s="112" t="s">
        <v>278</v>
      </c>
    </row>
    <row r="5" spans="1:7">
      <c r="A5" s="113" t="s">
        <v>279</v>
      </c>
      <c r="B5" s="122"/>
      <c r="C5" s="123"/>
      <c r="D5" s="114"/>
      <c r="E5" s="76"/>
      <c r="F5" s="76"/>
      <c r="G5" s="115"/>
    </row>
    <row r="6" spans="1:7">
      <c r="A6" s="125">
        <v>1.2</v>
      </c>
      <c r="B6" s="96" t="s">
        <v>189</v>
      </c>
      <c r="C6" s="99" t="s">
        <v>219</v>
      </c>
      <c r="D6" s="100">
        <v>150329</v>
      </c>
      <c r="E6" s="100">
        <v>0</v>
      </c>
      <c r="F6" s="116">
        <v>0</v>
      </c>
      <c r="G6" s="115">
        <f>SUM(D6:F6)</f>
        <v>150329</v>
      </c>
    </row>
    <row r="7" spans="1:7">
      <c r="A7" s="125">
        <v>1.3</v>
      </c>
      <c r="B7" s="96" t="s">
        <v>189</v>
      </c>
      <c r="C7" s="99" t="s">
        <v>190</v>
      </c>
      <c r="D7" s="100">
        <f>285846.6+41941.2</f>
        <v>327787.8</v>
      </c>
      <c r="E7" s="100">
        <v>0</v>
      </c>
      <c r="F7" s="116">
        <v>0</v>
      </c>
      <c r="G7" s="115">
        <f t="shared" ref="G7:G39" si="0">SUM(D7:F7)</f>
        <v>327787.8</v>
      </c>
    </row>
    <row r="8" spans="1:7">
      <c r="A8" s="125" t="s">
        <v>221</v>
      </c>
      <c r="B8" s="96" t="s">
        <v>200</v>
      </c>
      <c r="C8" s="99" t="s">
        <v>222</v>
      </c>
      <c r="D8" s="100">
        <v>7575</v>
      </c>
      <c r="E8" s="100">
        <v>0</v>
      </c>
      <c r="F8" s="116">
        <v>0</v>
      </c>
      <c r="G8" s="115">
        <f t="shared" si="0"/>
        <v>7575</v>
      </c>
    </row>
    <row r="9" spans="1:7">
      <c r="A9" s="125" t="s">
        <v>223</v>
      </c>
      <c r="B9" s="96" t="s">
        <v>200</v>
      </c>
      <c r="C9" s="99" t="s">
        <v>224</v>
      </c>
      <c r="D9" s="100">
        <v>552</v>
      </c>
      <c r="E9" s="100">
        <v>0</v>
      </c>
      <c r="F9" s="116">
        <v>0</v>
      </c>
      <c r="G9" s="115">
        <f t="shared" si="0"/>
        <v>552</v>
      </c>
    </row>
    <row r="10" spans="1:7" ht="30">
      <c r="A10" s="125" t="s">
        <v>225</v>
      </c>
      <c r="B10" s="96" t="s">
        <v>200</v>
      </c>
      <c r="C10" s="99" t="s">
        <v>226</v>
      </c>
      <c r="D10" s="100">
        <v>1</v>
      </c>
      <c r="E10" s="100">
        <v>0</v>
      </c>
      <c r="F10" s="116">
        <v>0</v>
      </c>
      <c r="G10" s="115">
        <f t="shared" si="0"/>
        <v>1</v>
      </c>
    </row>
    <row r="11" spans="1:7">
      <c r="A11" s="113" t="s">
        <v>280</v>
      </c>
      <c r="B11" s="122"/>
      <c r="C11" s="123"/>
      <c r="D11" s="117"/>
      <c r="E11" s="100"/>
      <c r="F11" s="116"/>
      <c r="G11" s="115"/>
    </row>
    <row r="12" spans="1:7">
      <c r="A12" s="125">
        <v>2.1</v>
      </c>
      <c r="B12" s="96" t="s">
        <v>189</v>
      </c>
      <c r="C12" s="99" t="s">
        <v>191</v>
      </c>
      <c r="D12" s="100">
        <f>23+54118.44</f>
        <v>54141.440000000002</v>
      </c>
      <c r="E12" s="100">
        <v>0</v>
      </c>
      <c r="F12" s="116">
        <v>0</v>
      </c>
      <c r="G12" s="115">
        <f t="shared" si="0"/>
        <v>54141.440000000002</v>
      </c>
    </row>
    <row r="13" spans="1:7">
      <c r="A13" s="125">
        <v>2.2999999999999998</v>
      </c>
      <c r="B13" s="96" t="s">
        <v>189</v>
      </c>
      <c r="C13" s="99" t="s">
        <v>192</v>
      </c>
      <c r="D13" s="100">
        <f>20+12454</f>
        <v>12474</v>
      </c>
      <c r="E13" s="100">
        <v>0</v>
      </c>
      <c r="F13" s="116">
        <v>0</v>
      </c>
      <c r="G13" s="115">
        <f t="shared" si="0"/>
        <v>12474</v>
      </c>
    </row>
    <row r="14" spans="1:7">
      <c r="A14" s="125">
        <v>2.4</v>
      </c>
      <c r="B14" s="96" t="s">
        <v>189</v>
      </c>
      <c r="C14" s="99" t="s">
        <v>193</v>
      </c>
      <c r="D14" s="100">
        <v>158886</v>
      </c>
      <c r="E14" s="100">
        <v>0</v>
      </c>
      <c r="F14" s="116">
        <v>0</v>
      </c>
      <c r="G14" s="115">
        <f t="shared" si="0"/>
        <v>158886</v>
      </c>
    </row>
    <row r="15" spans="1:7">
      <c r="A15" s="125" t="s">
        <v>227</v>
      </c>
      <c r="B15" s="96" t="s">
        <v>200</v>
      </c>
      <c r="C15" s="99" t="s">
        <v>228</v>
      </c>
      <c r="D15" s="100">
        <v>3250.4324999999999</v>
      </c>
      <c r="E15" s="100">
        <v>0</v>
      </c>
      <c r="F15" s="116">
        <v>0</v>
      </c>
      <c r="G15" s="115">
        <f t="shared" si="0"/>
        <v>3250.4324999999999</v>
      </c>
    </row>
    <row r="16" spans="1:7">
      <c r="A16" s="125" t="s">
        <v>199</v>
      </c>
      <c r="B16" s="96" t="s">
        <v>200</v>
      </c>
      <c r="C16" s="99" t="s">
        <v>201</v>
      </c>
      <c r="D16" s="100">
        <v>158886</v>
      </c>
      <c r="E16" s="100">
        <v>0</v>
      </c>
      <c r="F16" s="116">
        <v>0</v>
      </c>
      <c r="G16" s="115">
        <f t="shared" si="0"/>
        <v>158886</v>
      </c>
    </row>
    <row r="17" spans="1:7">
      <c r="A17" s="125"/>
      <c r="B17" s="96"/>
      <c r="C17" s="99"/>
      <c r="D17" s="100"/>
      <c r="E17" s="100">
        <v>0</v>
      </c>
      <c r="F17" s="116">
        <v>0</v>
      </c>
      <c r="G17" s="115">
        <f t="shared" si="0"/>
        <v>0</v>
      </c>
    </row>
    <row r="18" spans="1:7">
      <c r="A18" s="125" t="s">
        <v>202</v>
      </c>
      <c r="B18" s="96" t="s">
        <v>200</v>
      </c>
      <c r="C18" s="99" t="s">
        <v>203</v>
      </c>
      <c r="D18" s="100">
        <f>557+1907.57</f>
        <v>2464.5699999999997</v>
      </c>
      <c r="E18" s="100">
        <v>0</v>
      </c>
      <c r="F18" s="116">
        <v>0</v>
      </c>
      <c r="G18" s="115">
        <f t="shared" si="0"/>
        <v>2464.5699999999997</v>
      </c>
    </row>
    <row r="19" spans="1:7">
      <c r="A19" s="125" t="s">
        <v>229</v>
      </c>
      <c r="B19" s="96" t="s">
        <v>200</v>
      </c>
      <c r="C19" s="99" t="s">
        <v>230</v>
      </c>
      <c r="D19" s="100">
        <v>1</v>
      </c>
      <c r="E19" s="100">
        <v>0</v>
      </c>
      <c r="F19" s="116">
        <v>0</v>
      </c>
      <c r="G19" s="115">
        <f t="shared" si="0"/>
        <v>1</v>
      </c>
    </row>
    <row r="20" spans="1:7" ht="30">
      <c r="A20" s="125" t="s">
        <v>204</v>
      </c>
      <c r="B20" s="96" t="s">
        <v>200</v>
      </c>
      <c r="C20" s="97" t="s">
        <v>205</v>
      </c>
      <c r="D20" s="98">
        <v>21</v>
      </c>
      <c r="E20" s="100">
        <v>0</v>
      </c>
      <c r="F20" s="116">
        <v>0</v>
      </c>
      <c r="G20" s="115">
        <f t="shared" si="0"/>
        <v>21</v>
      </c>
    </row>
    <row r="21" spans="1:7">
      <c r="A21" s="113" t="s">
        <v>281</v>
      </c>
      <c r="B21" s="122"/>
      <c r="C21" s="123"/>
      <c r="D21" s="114"/>
      <c r="E21" s="100"/>
      <c r="F21" s="116"/>
      <c r="G21" s="115"/>
    </row>
    <row r="22" spans="1:7">
      <c r="A22" s="125">
        <v>3.3</v>
      </c>
      <c r="B22" s="96" t="s">
        <v>189</v>
      </c>
      <c r="C22" s="99" t="s">
        <v>194</v>
      </c>
      <c r="D22" s="100">
        <v>3893</v>
      </c>
      <c r="E22" s="100">
        <v>0</v>
      </c>
      <c r="F22" s="116">
        <v>0</v>
      </c>
      <c r="G22" s="115">
        <f t="shared" si="0"/>
        <v>3893</v>
      </c>
    </row>
    <row r="23" spans="1:7">
      <c r="A23" s="125" t="s">
        <v>206</v>
      </c>
      <c r="B23" s="96" t="s">
        <v>200</v>
      </c>
      <c r="C23" s="99" t="s">
        <v>207</v>
      </c>
      <c r="D23" s="100">
        <v>1</v>
      </c>
      <c r="E23" s="100">
        <v>0</v>
      </c>
      <c r="F23" s="116">
        <v>0</v>
      </c>
      <c r="G23" s="115">
        <f t="shared" si="0"/>
        <v>1</v>
      </c>
    </row>
    <row r="24" spans="1:7">
      <c r="A24" s="113" t="s">
        <v>282</v>
      </c>
      <c r="B24" s="96"/>
      <c r="C24" s="99"/>
      <c r="D24" s="118"/>
      <c r="E24" s="100"/>
      <c r="F24" s="116"/>
      <c r="G24" s="115"/>
    </row>
    <row r="25" spans="1:7">
      <c r="A25" s="125">
        <v>4.0999999999999996</v>
      </c>
      <c r="B25" s="96" t="s">
        <v>189</v>
      </c>
      <c r="C25" s="99" t="s">
        <v>195</v>
      </c>
      <c r="D25" s="100">
        <v>324257</v>
      </c>
      <c r="E25" s="100">
        <v>0</v>
      </c>
      <c r="F25" s="116">
        <v>0</v>
      </c>
      <c r="G25" s="115">
        <f t="shared" si="0"/>
        <v>324257</v>
      </c>
    </row>
    <row r="26" spans="1:7">
      <c r="A26" s="125">
        <v>4.2</v>
      </c>
      <c r="B26" s="96" t="s">
        <v>189</v>
      </c>
      <c r="C26" s="99" t="s">
        <v>196</v>
      </c>
      <c r="D26" s="100">
        <v>20</v>
      </c>
      <c r="E26" s="100">
        <v>0</v>
      </c>
      <c r="F26" s="116">
        <v>0</v>
      </c>
      <c r="G26" s="115">
        <f t="shared" si="0"/>
        <v>20</v>
      </c>
    </row>
    <row r="27" spans="1:7">
      <c r="A27" s="125" t="s">
        <v>208</v>
      </c>
      <c r="B27" s="96" t="s">
        <v>200</v>
      </c>
      <c r="C27" s="99" t="s">
        <v>209</v>
      </c>
      <c r="D27" s="100">
        <v>2</v>
      </c>
      <c r="E27" s="100">
        <v>0</v>
      </c>
      <c r="F27" s="116">
        <v>0</v>
      </c>
      <c r="G27" s="115">
        <f t="shared" si="0"/>
        <v>2</v>
      </c>
    </row>
    <row r="28" spans="1:7">
      <c r="A28" s="125" t="s">
        <v>210</v>
      </c>
      <c r="B28" s="96" t="s">
        <v>200</v>
      </c>
      <c r="C28" s="99" t="s">
        <v>211</v>
      </c>
      <c r="D28" s="100">
        <v>39</v>
      </c>
      <c r="E28" s="100">
        <v>0</v>
      </c>
      <c r="F28" s="116">
        <v>0</v>
      </c>
      <c r="G28" s="115">
        <f t="shared" si="0"/>
        <v>39</v>
      </c>
    </row>
    <row r="29" spans="1:7">
      <c r="A29" s="125" t="s">
        <v>212</v>
      </c>
      <c r="B29" s="96" t="s">
        <v>200</v>
      </c>
      <c r="C29" s="99" t="s">
        <v>213</v>
      </c>
      <c r="D29" s="100">
        <v>1</v>
      </c>
      <c r="E29" s="100">
        <v>0</v>
      </c>
      <c r="F29" s="116">
        <v>0</v>
      </c>
      <c r="G29" s="115">
        <f t="shared" si="0"/>
        <v>1</v>
      </c>
    </row>
    <row r="30" spans="1:7">
      <c r="A30" s="113" t="s">
        <v>283</v>
      </c>
      <c r="B30" s="122"/>
      <c r="C30" s="123"/>
      <c r="D30" s="114"/>
      <c r="E30" s="100"/>
      <c r="F30" s="116"/>
      <c r="G30" s="115"/>
    </row>
    <row r="31" spans="1:7">
      <c r="A31" s="125">
        <v>5.0999999999999996</v>
      </c>
      <c r="B31" s="96" t="s">
        <v>189</v>
      </c>
      <c r="C31" s="99" t="s">
        <v>220</v>
      </c>
      <c r="D31" s="100">
        <v>439764</v>
      </c>
      <c r="E31" s="100">
        <v>0</v>
      </c>
      <c r="F31" s="116">
        <v>0</v>
      </c>
      <c r="G31" s="115">
        <f t="shared" si="0"/>
        <v>439764</v>
      </c>
    </row>
    <row r="32" spans="1:7">
      <c r="A32" s="125" t="s">
        <v>231</v>
      </c>
      <c r="B32" s="96" t="s">
        <v>200</v>
      </c>
      <c r="C32" s="99" t="s">
        <v>232</v>
      </c>
      <c r="D32" s="100">
        <v>552</v>
      </c>
      <c r="E32" s="100"/>
      <c r="F32" s="116"/>
      <c r="G32" s="115">
        <f t="shared" si="0"/>
        <v>552</v>
      </c>
    </row>
    <row r="33" spans="1:7">
      <c r="A33" s="113" t="s">
        <v>284</v>
      </c>
      <c r="B33" s="122"/>
      <c r="C33" s="123"/>
      <c r="D33" s="117"/>
      <c r="E33" s="100"/>
      <c r="F33" s="116"/>
      <c r="G33" s="115"/>
    </row>
    <row r="34" spans="1:7">
      <c r="A34" s="125">
        <v>6.1</v>
      </c>
      <c r="B34" s="96" t="s">
        <v>189</v>
      </c>
      <c r="C34" s="99" t="s">
        <v>197</v>
      </c>
      <c r="D34" s="100">
        <f>22+19</f>
        <v>41</v>
      </c>
      <c r="E34" s="100">
        <v>0</v>
      </c>
      <c r="F34" s="116">
        <v>0</v>
      </c>
      <c r="G34" s="115">
        <f t="shared" si="0"/>
        <v>41</v>
      </c>
    </row>
    <row r="35" spans="1:7">
      <c r="A35" s="125">
        <v>6.2</v>
      </c>
      <c r="B35" s="96" t="s">
        <v>189</v>
      </c>
      <c r="C35" s="99" t="s">
        <v>198</v>
      </c>
      <c r="D35" s="100">
        <v>22</v>
      </c>
      <c r="E35" s="100">
        <v>0</v>
      </c>
      <c r="F35" s="116">
        <v>0</v>
      </c>
      <c r="G35" s="115">
        <f t="shared" si="0"/>
        <v>22</v>
      </c>
    </row>
    <row r="36" spans="1:7" ht="30">
      <c r="A36" s="125" t="s">
        <v>214</v>
      </c>
      <c r="B36" s="96" t="s">
        <v>200</v>
      </c>
      <c r="C36" s="99" t="s">
        <v>215</v>
      </c>
      <c r="D36" s="98">
        <f>320+71</f>
        <v>391</v>
      </c>
      <c r="E36" s="100">
        <v>0</v>
      </c>
      <c r="F36" s="100">
        <v>46</v>
      </c>
      <c r="G36" s="115">
        <f t="shared" si="0"/>
        <v>437</v>
      </c>
    </row>
    <row r="37" spans="1:7" ht="30">
      <c r="A37" s="125" t="s">
        <v>216</v>
      </c>
      <c r="B37" s="96" t="s">
        <v>200</v>
      </c>
      <c r="C37" s="99" t="s">
        <v>217</v>
      </c>
      <c r="D37" s="100">
        <v>2</v>
      </c>
      <c r="E37" s="100">
        <v>0</v>
      </c>
      <c r="F37" s="100">
        <v>0</v>
      </c>
      <c r="G37" s="115">
        <f t="shared" si="0"/>
        <v>2</v>
      </c>
    </row>
    <row r="38" spans="1:7" ht="30">
      <c r="A38" s="125" t="s">
        <v>238</v>
      </c>
      <c r="B38" s="96" t="s">
        <v>200</v>
      </c>
      <c r="C38" s="99" t="s">
        <v>239</v>
      </c>
      <c r="D38" s="100">
        <v>0</v>
      </c>
      <c r="E38" s="100">
        <v>0</v>
      </c>
      <c r="F38" s="100">
        <v>3</v>
      </c>
      <c r="G38" s="115">
        <f t="shared" si="0"/>
        <v>3</v>
      </c>
    </row>
    <row r="39" spans="1:7">
      <c r="A39" s="126" t="s">
        <v>233</v>
      </c>
      <c r="B39" s="127" t="s">
        <v>200</v>
      </c>
      <c r="C39" s="128" t="s">
        <v>234</v>
      </c>
      <c r="D39" s="129">
        <v>4</v>
      </c>
      <c r="E39" s="119">
        <v>0</v>
      </c>
      <c r="F39" s="120">
        <v>0</v>
      </c>
      <c r="G39" s="121">
        <f t="shared" si="0"/>
        <v>4</v>
      </c>
    </row>
    <row r="40" spans="1:7">
      <c r="D40" s="124"/>
    </row>
    <row r="41" spans="1:7">
      <c r="A41" s="131">
        <v>2020</v>
      </c>
      <c r="B41" s="81"/>
      <c r="C41" s="77"/>
      <c r="D41" s="78"/>
    </row>
    <row r="42" spans="1:7">
      <c r="A42" s="109" t="s">
        <v>273</v>
      </c>
      <c r="B42" s="110" t="s">
        <v>184</v>
      </c>
      <c r="C42" s="110" t="s">
        <v>274</v>
      </c>
      <c r="D42" s="111" t="s">
        <v>275</v>
      </c>
      <c r="E42" s="111" t="s">
        <v>276</v>
      </c>
      <c r="F42" s="111" t="s">
        <v>277</v>
      </c>
      <c r="G42" s="112" t="s">
        <v>278</v>
      </c>
    </row>
    <row r="43" spans="1:7">
      <c r="A43" s="113" t="s">
        <v>279</v>
      </c>
      <c r="B43" s="122"/>
      <c r="C43" s="123"/>
      <c r="D43" s="114"/>
      <c r="E43" s="76"/>
      <c r="F43" s="76"/>
      <c r="G43" s="115"/>
    </row>
    <row r="44" spans="1:7" ht="30">
      <c r="A44" s="125">
        <v>1.1000000000000001</v>
      </c>
      <c r="B44" s="96" t="s">
        <v>189</v>
      </c>
      <c r="C44" s="99" t="s">
        <v>267</v>
      </c>
      <c r="D44" s="100">
        <v>36541</v>
      </c>
      <c r="E44" s="100">
        <v>0</v>
      </c>
      <c r="F44" s="116">
        <v>0</v>
      </c>
      <c r="G44" s="115">
        <f>SUM(D44:F44)</f>
        <v>36541</v>
      </c>
    </row>
    <row r="45" spans="1:7">
      <c r="A45" s="125">
        <v>1.2</v>
      </c>
      <c r="B45" s="96" t="s">
        <v>189</v>
      </c>
      <c r="C45" s="99" t="s">
        <v>219</v>
      </c>
      <c r="D45" s="100">
        <f>12+11918</f>
        <v>11930</v>
      </c>
      <c r="E45" s="100">
        <v>0</v>
      </c>
      <c r="F45" s="116">
        <v>0</v>
      </c>
      <c r="G45" s="115">
        <f t="shared" ref="G45:G79" si="1">SUM(D45:F45)</f>
        <v>11930</v>
      </c>
    </row>
    <row r="46" spans="1:7">
      <c r="A46" s="125">
        <v>1.3</v>
      </c>
      <c r="B46" s="96" t="s">
        <v>189</v>
      </c>
      <c r="C46" s="99" t="s">
        <v>190</v>
      </c>
      <c r="D46" s="100">
        <f>204104+5720</f>
        <v>209824</v>
      </c>
      <c r="E46" s="100">
        <v>0</v>
      </c>
      <c r="F46" s="116">
        <v>0</v>
      </c>
      <c r="G46" s="115">
        <f t="shared" si="1"/>
        <v>209824</v>
      </c>
    </row>
    <row r="47" spans="1:7">
      <c r="A47" s="125" t="s">
        <v>221</v>
      </c>
      <c r="B47" s="96" t="s">
        <v>200</v>
      </c>
      <c r="C47" s="99" t="s">
        <v>222</v>
      </c>
      <c r="D47" s="100">
        <f>44085+25982+49024</f>
        <v>119091</v>
      </c>
      <c r="E47" s="100">
        <v>0</v>
      </c>
      <c r="F47" s="116">
        <v>0</v>
      </c>
      <c r="G47" s="115">
        <f t="shared" si="1"/>
        <v>119091</v>
      </c>
    </row>
    <row r="48" spans="1:7">
      <c r="A48" s="125" t="s">
        <v>223</v>
      </c>
      <c r="B48" s="96" t="s">
        <v>200</v>
      </c>
      <c r="C48" s="99" t="s">
        <v>224</v>
      </c>
      <c r="D48" s="100">
        <f>456+32+10</f>
        <v>498</v>
      </c>
      <c r="E48" s="100">
        <v>0</v>
      </c>
      <c r="F48" s="116">
        <v>0</v>
      </c>
      <c r="G48" s="115">
        <f t="shared" si="1"/>
        <v>498</v>
      </c>
    </row>
    <row r="49" spans="1:7" ht="30">
      <c r="A49" s="125" t="s">
        <v>225</v>
      </c>
      <c r="B49" s="96" t="s">
        <v>200</v>
      </c>
      <c r="C49" s="99" t="s">
        <v>226</v>
      </c>
      <c r="D49" s="100">
        <v>0</v>
      </c>
      <c r="E49" s="100">
        <v>0</v>
      </c>
      <c r="F49" s="116">
        <v>0</v>
      </c>
      <c r="G49" s="115">
        <f t="shared" si="1"/>
        <v>0</v>
      </c>
    </row>
    <row r="50" spans="1:7">
      <c r="A50" s="113" t="s">
        <v>280</v>
      </c>
      <c r="B50" s="122"/>
      <c r="C50" s="123"/>
      <c r="D50" s="117"/>
      <c r="E50" s="100"/>
      <c r="F50" s="116"/>
      <c r="G50" s="115"/>
    </row>
    <row r="51" spans="1:7">
      <c r="A51" s="125">
        <v>2.1</v>
      </c>
      <c r="B51" s="96" t="s">
        <v>189</v>
      </c>
      <c r="C51" s="99" t="s">
        <v>191</v>
      </c>
      <c r="D51" s="100">
        <v>4</v>
      </c>
      <c r="E51" s="100">
        <v>0</v>
      </c>
      <c r="F51" s="116">
        <v>0</v>
      </c>
      <c r="G51" s="115">
        <f t="shared" si="1"/>
        <v>4</v>
      </c>
    </row>
    <row r="52" spans="1:7" ht="30">
      <c r="A52" s="125">
        <v>2.2000000000000002</v>
      </c>
      <c r="B52" s="96" t="s">
        <v>189</v>
      </c>
      <c r="C52" s="99" t="s">
        <v>268</v>
      </c>
      <c r="D52" s="100">
        <v>19377.829999999998</v>
      </c>
      <c r="E52" s="100">
        <v>0</v>
      </c>
      <c r="F52" s="116">
        <v>0</v>
      </c>
      <c r="G52" s="115">
        <f t="shared" si="1"/>
        <v>19377.829999999998</v>
      </c>
    </row>
    <row r="53" spans="1:7">
      <c r="A53" s="125">
        <v>2.2999999999999998</v>
      </c>
      <c r="B53" s="96" t="s">
        <v>189</v>
      </c>
      <c r="C53" s="99" t="s">
        <v>192</v>
      </c>
      <c r="D53" s="100">
        <f>580+10</f>
        <v>590</v>
      </c>
      <c r="E53" s="100">
        <v>0</v>
      </c>
      <c r="F53" s="116">
        <v>0</v>
      </c>
      <c r="G53" s="115">
        <f t="shared" si="1"/>
        <v>590</v>
      </c>
    </row>
    <row r="54" spans="1:7" ht="30">
      <c r="A54" s="125" t="s">
        <v>248</v>
      </c>
      <c r="B54" s="96" t="s">
        <v>200</v>
      </c>
      <c r="C54" s="99" t="s">
        <v>249</v>
      </c>
      <c r="D54" s="100">
        <f>5373+124</f>
        <v>5497</v>
      </c>
      <c r="E54" s="100">
        <v>0</v>
      </c>
      <c r="F54" s="116">
        <v>0</v>
      </c>
      <c r="G54" s="115">
        <f t="shared" si="1"/>
        <v>5497</v>
      </c>
    </row>
    <row r="55" spans="1:7">
      <c r="A55" s="125" t="s">
        <v>253</v>
      </c>
      <c r="B55" s="96" t="s">
        <v>200</v>
      </c>
      <c r="C55" s="99" t="s">
        <v>254</v>
      </c>
      <c r="D55" s="100">
        <v>1</v>
      </c>
      <c r="E55" s="100">
        <v>0</v>
      </c>
      <c r="F55" s="116">
        <v>0</v>
      </c>
      <c r="G55" s="115">
        <f t="shared" si="1"/>
        <v>1</v>
      </c>
    </row>
    <row r="56" spans="1:7">
      <c r="A56" s="125" t="s">
        <v>255</v>
      </c>
      <c r="B56" s="96" t="s">
        <v>200</v>
      </c>
      <c r="C56" s="99" t="s">
        <v>256</v>
      </c>
      <c r="D56" s="100">
        <v>3</v>
      </c>
      <c r="E56" s="100">
        <v>0</v>
      </c>
      <c r="F56" s="116">
        <v>0</v>
      </c>
      <c r="G56" s="115">
        <f t="shared" si="1"/>
        <v>3</v>
      </c>
    </row>
    <row r="57" spans="1:7" ht="30">
      <c r="A57" s="125" t="s">
        <v>204</v>
      </c>
      <c r="B57" s="96" t="s">
        <v>200</v>
      </c>
      <c r="C57" s="99" t="s">
        <v>205</v>
      </c>
      <c r="D57" s="100">
        <v>10</v>
      </c>
      <c r="E57" s="100">
        <v>0</v>
      </c>
      <c r="F57" s="116">
        <v>0</v>
      </c>
      <c r="G57" s="115">
        <f t="shared" si="1"/>
        <v>10</v>
      </c>
    </row>
    <row r="58" spans="1:7">
      <c r="A58" s="113" t="s">
        <v>281</v>
      </c>
      <c r="B58" s="122"/>
      <c r="C58" s="123"/>
      <c r="D58" s="114"/>
      <c r="E58" s="100"/>
      <c r="F58" s="116"/>
      <c r="G58" s="115"/>
    </row>
    <row r="59" spans="1:7">
      <c r="A59" s="125">
        <v>3.1</v>
      </c>
      <c r="B59" s="96" t="s">
        <v>189</v>
      </c>
      <c r="C59" s="99" t="s">
        <v>263</v>
      </c>
      <c r="D59" s="100">
        <v>0</v>
      </c>
      <c r="E59" s="100">
        <v>0</v>
      </c>
      <c r="F59" s="116">
        <v>0</v>
      </c>
      <c r="G59" s="115">
        <f t="shared" si="1"/>
        <v>0</v>
      </c>
    </row>
    <row r="60" spans="1:7">
      <c r="A60" s="113" t="s">
        <v>282</v>
      </c>
      <c r="B60" s="96"/>
      <c r="C60" s="99"/>
      <c r="D60" s="118"/>
      <c r="E60" s="100"/>
      <c r="F60" s="116"/>
      <c r="G60" s="115"/>
    </row>
    <row r="61" spans="1:7">
      <c r="A61" s="125">
        <v>4.0999999999999996</v>
      </c>
      <c r="B61" s="96" t="s">
        <v>189</v>
      </c>
      <c r="C61" s="99" t="s">
        <v>195</v>
      </c>
      <c r="D61" s="100">
        <v>5720</v>
      </c>
      <c r="E61" s="100">
        <v>0</v>
      </c>
      <c r="F61" s="116">
        <v>0</v>
      </c>
      <c r="G61" s="115">
        <f t="shared" si="1"/>
        <v>5720</v>
      </c>
    </row>
    <row r="62" spans="1:7">
      <c r="A62" s="125">
        <v>4.2</v>
      </c>
      <c r="B62" s="96" t="s">
        <v>189</v>
      </c>
      <c r="C62" s="99" t="s">
        <v>196</v>
      </c>
      <c r="D62" s="100">
        <v>0</v>
      </c>
      <c r="E62" s="100">
        <v>0</v>
      </c>
      <c r="F62" s="116">
        <v>0</v>
      </c>
      <c r="G62" s="115">
        <f t="shared" si="1"/>
        <v>0</v>
      </c>
    </row>
    <row r="63" spans="1:7">
      <c r="A63" s="125" t="s">
        <v>210</v>
      </c>
      <c r="B63" s="96" t="s">
        <v>200</v>
      </c>
      <c r="C63" s="99" t="s">
        <v>211</v>
      </c>
      <c r="D63" s="100">
        <v>32</v>
      </c>
      <c r="E63" s="100">
        <v>0</v>
      </c>
      <c r="F63" s="116">
        <v>0</v>
      </c>
      <c r="G63" s="115">
        <f t="shared" si="1"/>
        <v>32</v>
      </c>
    </row>
    <row r="64" spans="1:7" ht="30">
      <c r="A64" s="125" t="s">
        <v>264</v>
      </c>
      <c r="B64" s="96" t="s">
        <v>200</v>
      </c>
      <c r="C64" s="99" t="s">
        <v>265</v>
      </c>
      <c r="D64" s="100">
        <v>0</v>
      </c>
      <c r="E64" s="100">
        <v>0</v>
      </c>
      <c r="F64" s="116">
        <v>0</v>
      </c>
      <c r="G64" s="115">
        <f t="shared" si="1"/>
        <v>0</v>
      </c>
    </row>
    <row r="65" spans="1:7">
      <c r="A65" s="113" t="s">
        <v>283</v>
      </c>
      <c r="B65" s="122"/>
      <c r="C65" s="123"/>
      <c r="D65" s="114"/>
      <c r="E65" s="100"/>
      <c r="F65" s="116"/>
      <c r="G65" s="115"/>
    </row>
    <row r="66" spans="1:7">
      <c r="A66" s="125">
        <v>5.0999999999999996</v>
      </c>
      <c r="B66" s="96" t="s">
        <v>189</v>
      </c>
      <c r="C66" s="99" t="s">
        <v>220</v>
      </c>
      <c r="D66" s="100">
        <f>204104+764</f>
        <v>204868</v>
      </c>
      <c r="E66" s="100">
        <v>0</v>
      </c>
      <c r="F66" s="116">
        <v>0</v>
      </c>
      <c r="G66" s="115">
        <f t="shared" si="1"/>
        <v>204868</v>
      </c>
    </row>
    <row r="67" spans="1:7">
      <c r="A67" s="125" t="s">
        <v>231</v>
      </c>
      <c r="B67" s="96" t="s">
        <v>200</v>
      </c>
      <c r="C67" s="99" t="s">
        <v>232</v>
      </c>
      <c r="D67" s="100">
        <f>456+97</f>
        <v>553</v>
      </c>
      <c r="E67" s="100">
        <v>0</v>
      </c>
      <c r="F67" s="116">
        <v>0</v>
      </c>
      <c r="G67" s="115">
        <f t="shared" si="1"/>
        <v>553</v>
      </c>
    </row>
    <row r="68" spans="1:7">
      <c r="A68" s="125" t="s">
        <v>258</v>
      </c>
      <c r="B68" s="96" t="s">
        <v>200</v>
      </c>
      <c r="C68" s="99" t="s">
        <v>259</v>
      </c>
      <c r="D68" s="100">
        <v>3</v>
      </c>
      <c r="E68" s="100">
        <v>0</v>
      </c>
      <c r="F68" s="116">
        <v>0</v>
      </c>
      <c r="G68" s="115">
        <f t="shared" si="1"/>
        <v>3</v>
      </c>
    </row>
    <row r="69" spans="1:7">
      <c r="A69" s="125" t="s">
        <v>260</v>
      </c>
      <c r="B69" s="96" t="s">
        <v>200</v>
      </c>
      <c r="C69" s="99" t="s">
        <v>261</v>
      </c>
      <c r="D69" s="100">
        <v>640</v>
      </c>
      <c r="E69" s="100">
        <v>0</v>
      </c>
      <c r="F69" s="116">
        <v>0</v>
      </c>
      <c r="G69" s="115">
        <f t="shared" si="1"/>
        <v>640</v>
      </c>
    </row>
    <row r="70" spans="1:7" ht="30">
      <c r="A70" s="125" t="s">
        <v>250</v>
      </c>
      <c r="B70" s="96" t="s">
        <v>200</v>
      </c>
      <c r="C70" s="99" t="s">
        <v>251</v>
      </c>
      <c r="D70" s="100">
        <v>16936</v>
      </c>
      <c r="E70" s="100">
        <v>0</v>
      </c>
      <c r="F70" s="116">
        <v>0</v>
      </c>
      <c r="G70" s="115">
        <f t="shared" si="1"/>
        <v>16936</v>
      </c>
    </row>
    <row r="71" spans="1:7">
      <c r="A71" s="113" t="s">
        <v>284</v>
      </c>
      <c r="B71" s="122"/>
      <c r="C71" s="123"/>
      <c r="D71" s="117"/>
      <c r="E71" s="100"/>
      <c r="F71" s="116"/>
      <c r="G71" s="115"/>
    </row>
    <row r="72" spans="1:7">
      <c r="A72" s="125">
        <v>6.1</v>
      </c>
      <c r="B72" s="96" t="s">
        <v>189</v>
      </c>
      <c r="C72" s="99" t="s">
        <v>197</v>
      </c>
      <c r="D72" s="100">
        <f>456+397+1</f>
        <v>854</v>
      </c>
      <c r="E72" s="100">
        <v>0</v>
      </c>
      <c r="F72" s="116">
        <v>1</v>
      </c>
      <c r="G72" s="115">
        <f t="shared" si="1"/>
        <v>855</v>
      </c>
    </row>
    <row r="73" spans="1:7">
      <c r="A73" s="125">
        <v>6.2</v>
      </c>
      <c r="B73" s="96" t="s">
        <v>189</v>
      </c>
      <c r="C73" s="99" t="s">
        <v>198</v>
      </c>
      <c r="D73" s="100">
        <f>1+10</f>
        <v>11</v>
      </c>
      <c r="E73" s="100">
        <v>0</v>
      </c>
      <c r="F73" s="116">
        <v>1</v>
      </c>
      <c r="G73" s="115">
        <f t="shared" si="1"/>
        <v>12</v>
      </c>
    </row>
    <row r="74" spans="1:7" ht="30">
      <c r="A74" s="125" t="s">
        <v>214</v>
      </c>
      <c r="B74" s="96" t="s">
        <v>200</v>
      </c>
      <c r="C74" s="99" t="s">
        <v>215</v>
      </c>
      <c r="D74" s="98">
        <f>471+2016+116</f>
        <v>2603</v>
      </c>
      <c r="E74" s="100">
        <v>0</v>
      </c>
      <c r="F74" s="116">
        <v>1543</v>
      </c>
      <c r="G74" s="115">
        <f t="shared" si="1"/>
        <v>4146</v>
      </c>
    </row>
    <row r="75" spans="1:7" ht="30">
      <c r="A75" s="125" t="s">
        <v>270</v>
      </c>
      <c r="B75" s="96" t="s">
        <v>200</v>
      </c>
      <c r="C75" s="99" t="s">
        <v>271</v>
      </c>
      <c r="D75" s="98">
        <v>0</v>
      </c>
      <c r="E75" s="100">
        <v>0</v>
      </c>
      <c r="F75" s="116">
        <v>1</v>
      </c>
      <c r="G75" s="115">
        <f t="shared" si="1"/>
        <v>1</v>
      </c>
    </row>
    <row r="76" spans="1:7" ht="30">
      <c r="A76" s="125" t="s">
        <v>216</v>
      </c>
      <c r="B76" s="96" t="s">
        <v>200</v>
      </c>
      <c r="C76" s="99" t="s">
        <v>217</v>
      </c>
      <c r="D76" s="100">
        <v>1</v>
      </c>
      <c r="E76" s="100">
        <v>0</v>
      </c>
      <c r="F76" s="116">
        <v>0</v>
      </c>
      <c r="G76" s="115">
        <f t="shared" si="1"/>
        <v>1</v>
      </c>
    </row>
    <row r="77" spans="1:7">
      <c r="A77" s="125" t="s">
        <v>243</v>
      </c>
      <c r="B77" s="96" t="s">
        <v>200</v>
      </c>
      <c r="C77" s="99" t="s">
        <v>244</v>
      </c>
      <c r="D77" s="100">
        <v>1</v>
      </c>
      <c r="E77" s="100">
        <v>0</v>
      </c>
      <c r="F77" s="116">
        <v>1</v>
      </c>
      <c r="G77" s="115">
        <f t="shared" si="1"/>
        <v>2</v>
      </c>
    </row>
    <row r="78" spans="1:7">
      <c r="A78" s="146" t="s">
        <v>285</v>
      </c>
      <c r="B78" s="122"/>
      <c r="C78" s="123"/>
      <c r="D78" s="114"/>
      <c r="E78" s="100"/>
      <c r="F78" s="116"/>
      <c r="G78" s="115"/>
    </row>
    <row r="79" spans="1:7">
      <c r="A79" s="126" t="s">
        <v>245</v>
      </c>
      <c r="B79" s="127" t="s">
        <v>200</v>
      </c>
      <c r="C79" s="128" t="s">
        <v>246</v>
      </c>
      <c r="D79" s="119">
        <v>1</v>
      </c>
      <c r="E79" s="119">
        <v>0</v>
      </c>
      <c r="F79" s="120">
        <v>0</v>
      </c>
      <c r="G79" s="121">
        <f t="shared" si="1"/>
        <v>1</v>
      </c>
    </row>
    <row r="81" spans="1:7">
      <c r="A81" s="131">
        <v>2021</v>
      </c>
      <c r="B81" s="81"/>
      <c r="C81" s="77"/>
      <c r="D81" s="78"/>
    </row>
    <row r="82" spans="1:7">
      <c r="A82" s="109" t="s">
        <v>273</v>
      </c>
      <c r="B82" s="110" t="s">
        <v>184</v>
      </c>
      <c r="C82" s="110" t="s">
        <v>274</v>
      </c>
      <c r="D82" s="111" t="s">
        <v>275</v>
      </c>
      <c r="E82" s="111" t="s">
        <v>276</v>
      </c>
      <c r="F82" s="111" t="s">
        <v>277</v>
      </c>
      <c r="G82" s="112" t="s">
        <v>278</v>
      </c>
    </row>
    <row r="83" spans="1:7">
      <c r="A83" s="113" t="s">
        <v>279</v>
      </c>
      <c r="B83" s="122"/>
      <c r="C83" s="123"/>
      <c r="D83" s="114"/>
      <c r="E83" s="76"/>
      <c r="F83" s="76"/>
      <c r="G83" s="115"/>
    </row>
    <row r="84" spans="1:7">
      <c r="A84" s="125">
        <v>1.2</v>
      </c>
      <c r="B84" s="96" t="s">
        <v>189</v>
      </c>
      <c r="C84" s="99" t="s">
        <v>219</v>
      </c>
      <c r="D84" s="100">
        <f>459704+'2021'!D32</f>
        <v>466786</v>
      </c>
      <c r="E84" s="100">
        <v>0</v>
      </c>
      <c r="F84" s="116">
        <v>0</v>
      </c>
      <c r="G84" s="115">
        <f>SUM(D84:F84)</f>
        <v>466786</v>
      </c>
    </row>
    <row r="85" spans="1:7">
      <c r="A85" s="125">
        <v>1.3</v>
      </c>
      <c r="B85" s="96" t="s">
        <v>189</v>
      </c>
      <c r="C85" s="99" t="s">
        <v>190</v>
      </c>
      <c r="D85" s="100">
        <v>36155</v>
      </c>
      <c r="E85" s="100">
        <v>0</v>
      </c>
      <c r="F85" s="116">
        <v>0</v>
      </c>
      <c r="G85" s="115">
        <f t="shared" ref="G85:G86" si="2">SUM(D85:F85)</f>
        <v>36155</v>
      </c>
    </row>
    <row r="86" spans="1:7">
      <c r="A86" s="125" t="s">
        <v>221</v>
      </c>
      <c r="B86" s="96" t="s">
        <v>200</v>
      </c>
      <c r="C86" s="99" t="s">
        <v>222</v>
      </c>
      <c r="D86" s="100">
        <f>1774+'2021'!D37</f>
        <v>12995</v>
      </c>
      <c r="E86" s="100">
        <v>0</v>
      </c>
      <c r="F86" s="116">
        <v>0</v>
      </c>
      <c r="G86" s="115">
        <f t="shared" si="2"/>
        <v>12995</v>
      </c>
    </row>
    <row r="87" spans="1:7">
      <c r="A87" s="113" t="s">
        <v>280</v>
      </c>
      <c r="B87" s="122"/>
      <c r="C87" s="123"/>
      <c r="D87" s="117"/>
      <c r="E87" s="100"/>
      <c r="F87" s="116"/>
      <c r="G87" s="115"/>
    </row>
    <row r="88" spans="1:7">
      <c r="A88" s="125">
        <v>2.1</v>
      </c>
      <c r="B88" s="96" t="s">
        <v>189</v>
      </c>
      <c r="C88" s="99" t="s">
        <v>191</v>
      </c>
      <c r="D88" s="100">
        <v>69907</v>
      </c>
      <c r="E88" s="100">
        <v>0</v>
      </c>
      <c r="F88" s="116">
        <v>0</v>
      </c>
      <c r="G88" s="115">
        <f t="shared" ref="G88:G92" si="3">SUM(D88:F88)</f>
        <v>69907</v>
      </c>
    </row>
    <row r="89" spans="1:7">
      <c r="A89" s="125">
        <v>2.2999999999999998</v>
      </c>
      <c r="B89" s="96" t="s">
        <v>189</v>
      </c>
      <c r="C89" s="99" t="s">
        <v>192</v>
      </c>
      <c r="D89" s="100">
        <f>442+'2021'!D33</f>
        <v>1726</v>
      </c>
      <c r="E89" s="100">
        <v>0</v>
      </c>
      <c r="F89" s="116">
        <v>0</v>
      </c>
      <c r="G89" s="115">
        <f t="shared" si="3"/>
        <v>1726</v>
      </c>
    </row>
    <row r="90" spans="1:7">
      <c r="A90" s="125">
        <v>2.4</v>
      </c>
      <c r="B90" s="96" t="s">
        <v>189</v>
      </c>
      <c r="C90" s="99" t="s">
        <v>193</v>
      </c>
      <c r="D90" s="100">
        <v>82338.82416689246</v>
      </c>
      <c r="E90" s="100">
        <v>0</v>
      </c>
      <c r="F90" s="116">
        <v>0</v>
      </c>
      <c r="G90" s="115">
        <f t="shared" si="3"/>
        <v>82338.82416689246</v>
      </c>
    </row>
    <row r="91" spans="1:7">
      <c r="A91" s="125" t="s">
        <v>227</v>
      </c>
      <c r="B91" s="96" t="s">
        <v>200</v>
      </c>
      <c r="C91" s="99" t="s">
        <v>228</v>
      </c>
      <c r="D91" s="100">
        <f>896+'2021'!D13</f>
        <v>1332</v>
      </c>
      <c r="E91" s="100">
        <v>0</v>
      </c>
      <c r="F91" s="116">
        <v>0</v>
      </c>
      <c r="G91" s="115">
        <f t="shared" si="3"/>
        <v>1332</v>
      </c>
    </row>
    <row r="92" spans="1:7">
      <c r="A92" s="125" t="s">
        <v>202</v>
      </c>
      <c r="B92" s="96" t="s">
        <v>200</v>
      </c>
      <c r="C92" s="99" t="s">
        <v>203</v>
      </c>
      <c r="D92" s="100">
        <v>89</v>
      </c>
      <c r="E92" s="100">
        <v>0</v>
      </c>
      <c r="F92" s="116">
        <v>0</v>
      </c>
      <c r="G92" s="115">
        <f t="shared" si="3"/>
        <v>89</v>
      </c>
    </row>
    <row r="93" spans="1:7">
      <c r="A93" s="113" t="s">
        <v>281</v>
      </c>
      <c r="B93" s="122"/>
      <c r="C93" s="123"/>
      <c r="D93" s="114"/>
      <c r="E93" s="100"/>
      <c r="F93" s="116"/>
      <c r="G93" s="115"/>
    </row>
    <row r="94" spans="1:7">
      <c r="A94" s="125" t="s">
        <v>206</v>
      </c>
      <c r="B94" s="96" t="s">
        <v>200</v>
      </c>
      <c r="C94" s="99" t="s">
        <v>207</v>
      </c>
      <c r="D94" s="100">
        <v>4</v>
      </c>
      <c r="E94" s="100">
        <v>0</v>
      </c>
      <c r="F94" s="116">
        <v>0</v>
      </c>
      <c r="G94" s="115">
        <f t="shared" ref="G94:G117" si="4">SUM(D94:F94)</f>
        <v>4</v>
      </c>
    </row>
    <row r="95" spans="1:7">
      <c r="A95" s="125" t="s">
        <v>297</v>
      </c>
      <c r="B95" s="96" t="s">
        <v>200</v>
      </c>
      <c r="C95" s="99" t="s">
        <v>298</v>
      </c>
      <c r="D95" s="100">
        <v>3</v>
      </c>
      <c r="E95" s="100">
        <v>0</v>
      </c>
      <c r="F95" s="116">
        <v>0</v>
      </c>
      <c r="G95" s="115">
        <f t="shared" si="4"/>
        <v>3</v>
      </c>
    </row>
    <row r="96" spans="1:7">
      <c r="A96" s="113" t="s">
        <v>282</v>
      </c>
      <c r="B96" s="96"/>
      <c r="C96" s="99"/>
      <c r="D96" s="118"/>
      <c r="E96" s="100"/>
      <c r="F96" s="116"/>
      <c r="G96" s="115"/>
    </row>
    <row r="97" spans="1:7">
      <c r="A97" s="125">
        <v>4.0999999999999996</v>
      </c>
      <c r="B97" s="96" t="s">
        <v>189</v>
      </c>
      <c r="C97" s="99" t="s">
        <v>195</v>
      </c>
      <c r="D97" s="100">
        <v>205770</v>
      </c>
      <c r="E97" s="100">
        <v>0</v>
      </c>
      <c r="F97" s="116">
        <v>0</v>
      </c>
      <c r="G97" s="115">
        <f t="shared" si="4"/>
        <v>205770</v>
      </c>
    </row>
    <row r="98" spans="1:7">
      <c r="A98" s="125">
        <v>4.2</v>
      </c>
      <c r="B98" s="96" t="s">
        <v>189</v>
      </c>
      <c r="C98" s="99" t="s">
        <v>196</v>
      </c>
      <c r="D98" s="100">
        <v>5</v>
      </c>
      <c r="E98" s="100">
        <v>0</v>
      </c>
      <c r="F98" s="116">
        <v>0</v>
      </c>
      <c r="G98" s="115">
        <f t="shared" si="4"/>
        <v>5</v>
      </c>
    </row>
    <row r="99" spans="1:7" ht="30">
      <c r="A99" s="125">
        <v>4.3</v>
      </c>
      <c r="B99" s="96" t="s">
        <v>189</v>
      </c>
      <c r="C99" s="99" t="s">
        <v>293</v>
      </c>
      <c r="D99" s="100">
        <v>4</v>
      </c>
      <c r="E99" s="100">
        <v>0</v>
      </c>
      <c r="F99" s="116">
        <v>0</v>
      </c>
      <c r="G99" s="115">
        <f t="shared" si="4"/>
        <v>4</v>
      </c>
    </row>
    <row r="100" spans="1:7">
      <c r="A100" s="125" t="s">
        <v>210</v>
      </c>
      <c r="B100" s="96" t="s">
        <v>200</v>
      </c>
      <c r="C100" s="99" t="s">
        <v>211</v>
      </c>
      <c r="D100" s="100">
        <f>9+'2021'!D14</f>
        <v>19</v>
      </c>
      <c r="E100" s="100">
        <v>0</v>
      </c>
      <c r="F100" s="116">
        <v>0</v>
      </c>
      <c r="G100" s="115">
        <f t="shared" si="4"/>
        <v>19</v>
      </c>
    </row>
    <row r="101" spans="1:7">
      <c r="A101" s="113" t="s">
        <v>283</v>
      </c>
      <c r="B101" s="122"/>
      <c r="C101" s="123"/>
      <c r="D101" s="114"/>
      <c r="E101" s="100"/>
      <c r="F101" s="116"/>
      <c r="G101" s="115"/>
    </row>
    <row r="102" spans="1:7">
      <c r="A102" s="125">
        <v>5.0999999999999996</v>
      </c>
      <c r="B102" s="96" t="s">
        <v>189</v>
      </c>
      <c r="C102" s="99" t="s">
        <v>220</v>
      </c>
      <c r="D102" s="100">
        <v>79641</v>
      </c>
      <c r="E102" s="100">
        <v>0</v>
      </c>
      <c r="F102" s="116">
        <v>0</v>
      </c>
      <c r="G102" s="115">
        <f t="shared" si="4"/>
        <v>79641</v>
      </c>
    </row>
    <row r="103" spans="1:7">
      <c r="A103" s="125">
        <v>5.2</v>
      </c>
      <c r="B103" s="96" t="s">
        <v>189</v>
      </c>
      <c r="C103" s="99" t="s">
        <v>295</v>
      </c>
      <c r="D103" s="100">
        <v>6693</v>
      </c>
      <c r="E103" s="100">
        <v>0</v>
      </c>
      <c r="F103" s="116">
        <v>0</v>
      </c>
      <c r="G103" s="115">
        <f t="shared" si="4"/>
        <v>6693</v>
      </c>
    </row>
    <row r="104" spans="1:7">
      <c r="A104" s="125">
        <v>5.3</v>
      </c>
      <c r="B104" s="96" t="s">
        <v>189</v>
      </c>
      <c r="C104" s="99" t="s">
        <v>296</v>
      </c>
      <c r="D104" s="100">
        <v>8074</v>
      </c>
      <c r="E104" s="100">
        <v>0</v>
      </c>
      <c r="F104" s="116">
        <v>0</v>
      </c>
      <c r="G104" s="115">
        <f t="shared" si="4"/>
        <v>8074</v>
      </c>
    </row>
    <row r="105" spans="1:7">
      <c r="A105" s="125" t="s">
        <v>299</v>
      </c>
      <c r="B105" s="96" t="s">
        <v>200</v>
      </c>
      <c r="C105" s="99" t="s">
        <v>300</v>
      </c>
      <c r="D105" s="100">
        <v>3</v>
      </c>
      <c r="E105" s="100">
        <v>0</v>
      </c>
      <c r="F105" s="116">
        <v>0</v>
      </c>
      <c r="G105" s="115">
        <f t="shared" si="4"/>
        <v>3</v>
      </c>
    </row>
    <row r="106" spans="1:7">
      <c r="A106" s="125" t="s">
        <v>260</v>
      </c>
      <c r="B106" s="96" t="s">
        <v>200</v>
      </c>
      <c r="C106" s="99" t="s">
        <v>261</v>
      </c>
      <c r="D106" s="100">
        <v>362</v>
      </c>
      <c r="E106" s="100">
        <v>0</v>
      </c>
      <c r="F106" s="116">
        <v>0</v>
      </c>
      <c r="G106" s="115">
        <f t="shared" si="4"/>
        <v>362</v>
      </c>
    </row>
    <row r="107" spans="1:7">
      <c r="A107" s="125" t="s">
        <v>301</v>
      </c>
      <c r="B107" s="96" t="s">
        <v>200</v>
      </c>
      <c r="C107" s="99" t="s">
        <v>302</v>
      </c>
      <c r="D107" s="100">
        <v>40758</v>
      </c>
      <c r="E107" s="100">
        <v>0</v>
      </c>
      <c r="F107" s="116">
        <v>0</v>
      </c>
      <c r="G107" s="115">
        <f t="shared" si="4"/>
        <v>40758</v>
      </c>
    </row>
    <row r="108" spans="1:7">
      <c r="A108" s="113" t="s">
        <v>284</v>
      </c>
      <c r="B108" s="122"/>
      <c r="C108" s="123"/>
      <c r="D108" s="117"/>
      <c r="E108" s="100"/>
      <c r="F108" s="116"/>
      <c r="G108" s="115"/>
    </row>
    <row r="109" spans="1:7">
      <c r="A109" s="125">
        <v>6.1</v>
      </c>
      <c r="B109" s="96" t="s">
        <v>189</v>
      </c>
      <c r="C109" s="99" t="s">
        <v>197</v>
      </c>
      <c r="D109" s="100">
        <f>2+'2021'!D26</f>
        <v>7</v>
      </c>
      <c r="E109" s="100">
        <v>0</v>
      </c>
      <c r="F109" s="116">
        <v>0</v>
      </c>
      <c r="G109" s="115">
        <f t="shared" si="4"/>
        <v>7</v>
      </c>
    </row>
    <row r="110" spans="1:7">
      <c r="A110" s="125">
        <v>6.2</v>
      </c>
      <c r="B110" s="96" t="s">
        <v>189</v>
      </c>
      <c r="C110" s="99" t="s">
        <v>198</v>
      </c>
      <c r="D110" s="100">
        <v>1</v>
      </c>
      <c r="E110" s="100">
        <v>0</v>
      </c>
      <c r="F110" s="116">
        <v>0</v>
      </c>
      <c r="G110" s="115">
        <f t="shared" si="4"/>
        <v>1</v>
      </c>
    </row>
    <row r="111" spans="1:7" ht="30">
      <c r="A111" s="125" t="s">
        <v>214</v>
      </c>
      <c r="B111" s="96" t="s">
        <v>200</v>
      </c>
      <c r="C111" s="99" t="s">
        <v>215</v>
      </c>
      <c r="D111" s="98">
        <f>100+'2021'!D15</f>
        <v>3921</v>
      </c>
      <c r="E111" s="100">
        <v>0</v>
      </c>
      <c r="F111" s="116">
        <v>0</v>
      </c>
      <c r="G111" s="115">
        <f t="shared" si="4"/>
        <v>3921</v>
      </c>
    </row>
    <row r="112" spans="1:7" ht="30">
      <c r="A112" s="125" t="s">
        <v>270</v>
      </c>
      <c r="B112" s="96" t="s">
        <v>200</v>
      </c>
      <c r="C112" s="99" t="s">
        <v>271</v>
      </c>
      <c r="D112" s="98">
        <f>2+'2021'!D10</f>
        <v>3</v>
      </c>
      <c r="E112" s="100">
        <v>0</v>
      </c>
      <c r="F112" s="116">
        <v>0</v>
      </c>
      <c r="G112" s="115">
        <f t="shared" si="4"/>
        <v>3</v>
      </c>
    </row>
    <row r="113" spans="1:7" ht="30">
      <c r="A113" s="125" t="s">
        <v>289</v>
      </c>
      <c r="B113" s="96" t="s">
        <v>200</v>
      </c>
      <c r="C113" s="99" t="s">
        <v>290</v>
      </c>
      <c r="D113" s="100">
        <v>1</v>
      </c>
      <c r="E113" s="100">
        <v>0</v>
      </c>
      <c r="F113" s="116">
        <v>0</v>
      </c>
      <c r="G113" s="115">
        <f t="shared" si="4"/>
        <v>1</v>
      </c>
    </row>
    <row r="114" spans="1:7" ht="30">
      <c r="A114" s="125" t="s">
        <v>216</v>
      </c>
      <c r="B114" s="96" t="s">
        <v>200</v>
      </c>
      <c r="C114" s="99" t="s">
        <v>217</v>
      </c>
      <c r="D114" s="100">
        <v>3</v>
      </c>
      <c r="E114" s="100">
        <v>0</v>
      </c>
      <c r="F114" s="116">
        <v>0</v>
      </c>
      <c r="G114" s="115">
        <f t="shared" si="4"/>
        <v>3</v>
      </c>
    </row>
    <row r="115" spans="1:7">
      <c r="A115" s="146" t="s">
        <v>285</v>
      </c>
      <c r="B115" s="122"/>
      <c r="C115" s="123"/>
      <c r="D115" s="114"/>
      <c r="E115" s="100"/>
      <c r="F115" s="116"/>
      <c r="G115" s="115"/>
    </row>
    <row r="116" spans="1:7" ht="30">
      <c r="A116" s="125" t="s">
        <v>304</v>
      </c>
      <c r="B116" s="96" t="s">
        <v>200</v>
      </c>
      <c r="C116" s="99" t="s">
        <v>305</v>
      </c>
      <c r="D116" s="100">
        <v>3</v>
      </c>
      <c r="E116" s="100">
        <v>0</v>
      </c>
      <c r="F116" s="116">
        <v>0</v>
      </c>
      <c r="G116" s="115">
        <f t="shared" si="4"/>
        <v>3</v>
      </c>
    </row>
    <row r="117" spans="1:7" ht="30">
      <c r="A117" s="126" t="s">
        <v>306</v>
      </c>
      <c r="B117" s="127" t="s">
        <v>200</v>
      </c>
      <c r="C117" s="128" t="s">
        <v>307</v>
      </c>
      <c r="D117" s="119">
        <v>3</v>
      </c>
      <c r="E117" s="119">
        <v>0</v>
      </c>
      <c r="F117" s="119">
        <v>0</v>
      </c>
      <c r="G117" s="121">
        <f t="shared" si="4"/>
        <v>3</v>
      </c>
    </row>
    <row r="119" spans="1:7">
      <c r="A119" s="131">
        <v>2022</v>
      </c>
      <c r="B119" s="81"/>
      <c r="C119" s="77"/>
      <c r="D119" s="78"/>
    </row>
    <row r="120" spans="1:7">
      <c r="A120" s="109" t="s">
        <v>273</v>
      </c>
      <c r="B120" s="110" t="s">
        <v>184</v>
      </c>
      <c r="C120" s="110" t="s">
        <v>274</v>
      </c>
      <c r="D120" s="111" t="s">
        <v>275</v>
      </c>
      <c r="E120" s="111" t="s">
        <v>276</v>
      </c>
      <c r="F120" s="111" t="s">
        <v>277</v>
      </c>
      <c r="G120" s="112" t="s">
        <v>278</v>
      </c>
    </row>
    <row r="121" spans="1:7">
      <c r="A121" s="113" t="s">
        <v>279</v>
      </c>
      <c r="B121" s="122"/>
      <c r="C121" s="123"/>
      <c r="D121" s="114"/>
      <c r="E121" s="76"/>
      <c r="F121" s="76"/>
      <c r="G121" s="115"/>
    </row>
    <row r="122" spans="1:7" ht="30">
      <c r="A122" s="125">
        <v>1.1000000000000001</v>
      </c>
      <c r="B122" s="96" t="s">
        <v>189</v>
      </c>
      <c r="C122" s="99" t="s">
        <v>267</v>
      </c>
      <c r="D122" s="100">
        <f>2196036+16324</f>
        <v>2212360</v>
      </c>
      <c r="E122" s="100">
        <v>0</v>
      </c>
      <c r="F122" s="116">
        <v>0</v>
      </c>
      <c r="G122" s="115">
        <f>SUM(D122:F122)</f>
        <v>2212360</v>
      </c>
    </row>
    <row r="123" spans="1:7">
      <c r="A123" s="125">
        <v>1.2</v>
      </c>
      <c r="B123" s="96" t="s">
        <v>189</v>
      </c>
      <c r="C123" s="99" t="s">
        <v>219</v>
      </c>
      <c r="D123" s="100">
        <f>292036+203463</f>
        <v>495499</v>
      </c>
      <c r="E123" s="100">
        <v>0</v>
      </c>
      <c r="F123" s="116">
        <v>0</v>
      </c>
      <c r="G123" s="115">
        <f t="shared" ref="G123:G158" si="5">SUM(D123:F123)</f>
        <v>495499</v>
      </c>
    </row>
    <row r="124" spans="1:7">
      <c r="A124" s="125">
        <v>1.3</v>
      </c>
      <c r="B124" s="96" t="s">
        <v>189</v>
      </c>
      <c r="C124" s="99" t="s">
        <v>190</v>
      </c>
      <c r="D124" s="100">
        <f>318208+150600</f>
        <v>468808</v>
      </c>
      <c r="E124" s="100">
        <v>0</v>
      </c>
      <c r="F124" s="116">
        <v>0</v>
      </c>
      <c r="G124" s="115">
        <f t="shared" si="5"/>
        <v>468808</v>
      </c>
    </row>
    <row r="125" spans="1:7">
      <c r="A125" s="125" t="s">
        <v>221</v>
      </c>
      <c r="B125" s="96" t="s">
        <v>200</v>
      </c>
      <c r="C125" s="99" t="s">
        <v>222</v>
      </c>
      <c r="D125" s="100">
        <f>12755+70258+860</f>
        <v>83873</v>
      </c>
      <c r="E125" s="100">
        <v>0</v>
      </c>
      <c r="F125" s="116">
        <v>0</v>
      </c>
      <c r="G125" s="115">
        <f t="shared" si="5"/>
        <v>83873</v>
      </c>
    </row>
    <row r="126" spans="1:7">
      <c r="A126" s="125" t="s">
        <v>314</v>
      </c>
      <c r="B126" s="96" t="s">
        <v>200</v>
      </c>
      <c r="C126" s="99" t="s">
        <v>327</v>
      </c>
      <c r="D126" s="100">
        <v>2</v>
      </c>
      <c r="E126" s="100">
        <v>0</v>
      </c>
      <c r="F126" s="116">
        <v>0</v>
      </c>
      <c r="G126" s="115">
        <f t="shared" si="5"/>
        <v>2</v>
      </c>
    </row>
    <row r="127" spans="1:7">
      <c r="A127" s="125" t="s">
        <v>315</v>
      </c>
      <c r="B127" s="96" t="s">
        <v>200</v>
      </c>
      <c r="C127" s="99" t="s">
        <v>328</v>
      </c>
      <c r="D127" s="100">
        <v>3</v>
      </c>
      <c r="E127" s="100">
        <v>0</v>
      </c>
      <c r="F127" s="116">
        <v>0</v>
      </c>
      <c r="G127" s="115">
        <f t="shared" si="5"/>
        <v>3</v>
      </c>
    </row>
    <row r="128" spans="1:7">
      <c r="A128" s="125" t="s">
        <v>223</v>
      </c>
      <c r="B128" s="96" t="s">
        <v>200</v>
      </c>
      <c r="C128" s="99" t="s">
        <v>224</v>
      </c>
      <c r="D128" s="100">
        <f>6+8+302+45</f>
        <v>361</v>
      </c>
      <c r="E128" s="100">
        <v>0</v>
      </c>
      <c r="F128" s="116">
        <v>0</v>
      </c>
      <c r="G128" s="115">
        <f t="shared" si="5"/>
        <v>361</v>
      </c>
    </row>
    <row r="129" spans="1:7" ht="30">
      <c r="A129" s="125" t="s">
        <v>225</v>
      </c>
      <c r="B129" s="96" t="s">
        <v>200</v>
      </c>
      <c r="C129" s="99" t="s">
        <v>226</v>
      </c>
      <c r="D129" s="100">
        <v>1</v>
      </c>
      <c r="E129" s="100">
        <v>0</v>
      </c>
      <c r="F129" s="116">
        <v>0</v>
      </c>
      <c r="G129" s="115">
        <f t="shared" si="5"/>
        <v>1</v>
      </c>
    </row>
    <row r="130" spans="1:7">
      <c r="A130" s="113" t="s">
        <v>280</v>
      </c>
      <c r="B130" s="122"/>
      <c r="C130" s="123"/>
      <c r="D130" s="117"/>
      <c r="E130" s="100"/>
      <c r="F130" s="116"/>
      <c r="G130" s="115"/>
    </row>
    <row r="131" spans="1:7">
      <c r="A131" s="125">
        <v>2.2999999999999998</v>
      </c>
      <c r="B131" s="96" t="s">
        <v>189</v>
      </c>
      <c r="C131" s="99" t="s">
        <v>192</v>
      </c>
      <c r="D131" s="100">
        <v>59</v>
      </c>
      <c r="E131" s="100">
        <v>0</v>
      </c>
      <c r="F131" s="116">
        <v>0</v>
      </c>
      <c r="G131" s="115">
        <f t="shared" si="5"/>
        <v>59</v>
      </c>
    </row>
    <row r="132" spans="1:7">
      <c r="A132" s="125">
        <v>2.4</v>
      </c>
      <c r="B132" s="96" t="s">
        <v>189</v>
      </c>
      <c r="C132" s="99" t="s">
        <v>193</v>
      </c>
      <c r="D132" s="100">
        <v>159326</v>
      </c>
      <c r="E132" s="100">
        <v>0</v>
      </c>
      <c r="F132" s="116">
        <v>0</v>
      </c>
      <c r="G132" s="115">
        <f t="shared" si="5"/>
        <v>159326</v>
      </c>
    </row>
    <row r="133" spans="1:7" ht="30">
      <c r="A133" s="125">
        <v>2.5</v>
      </c>
      <c r="B133" s="96" t="s">
        <v>189</v>
      </c>
      <c r="C133" s="99" t="s">
        <v>330</v>
      </c>
      <c r="D133" s="100">
        <v>5936</v>
      </c>
      <c r="E133" s="100">
        <v>0</v>
      </c>
      <c r="F133" s="116">
        <v>0</v>
      </c>
      <c r="G133" s="115">
        <f t="shared" si="5"/>
        <v>5936</v>
      </c>
    </row>
    <row r="134" spans="1:7">
      <c r="A134" s="125" t="s">
        <v>227</v>
      </c>
      <c r="B134" s="96" t="s">
        <v>200</v>
      </c>
      <c r="C134" s="99" t="s">
        <v>228</v>
      </c>
      <c r="D134" s="100">
        <v>823</v>
      </c>
      <c r="E134" s="100">
        <v>0</v>
      </c>
      <c r="F134" s="116">
        <v>0</v>
      </c>
      <c r="G134" s="115">
        <f t="shared" si="5"/>
        <v>823</v>
      </c>
    </row>
    <row r="135" spans="1:7" ht="30">
      <c r="A135" s="125" t="s">
        <v>248</v>
      </c>
      <c r="B135" s="96" t="s">
        <v>200</v>
      </c>
      <c r="C135" s="99" t="s">
        <v>249</v>
      </c>
      <c r="D135" s="100">
        <f>52963+12569</f>
        <v>65532</v>
      </c>
      <c r="E135" s="100">
        <v>0</v>
      </c>
      <c r="F135" s="116">
        <v>0</v>
      </c>
      <c r="G135" s="115">
        <f t="shared" si="5"/>
        <v>65532</v>
      </c>
    </row>
    <row r="136" spans="1:7">
      <c r="A136" s="125" t="s">
        <v>199</v>
      </c>
      <c r="B136" s="96" t="s">
        <v>200</v>
      </c>
      <c r="C136" s="99" t="s">
        <v>201</v>
      </c>
      <c r="D136" s="100">
        <v>213339</v>
      </c>
      <c r="E136" s="100">
        <v>0</v>
      </c>
      <c r="F136" s="116">
        <v>0</v>
      </c>
      <c r="G136" s="115">
        <f t="shared" si="5"/>
        <v>213339</v>
      </c>
    </row>
    <row r="137" spans="1:7">
      <c r="A137" s="125" t="s">
        <v>253</v>
      </c>
      <c r="B137" s="96" t="s">
        <v>200</v>
      </c>
      <c r="C137" s="99" t="s">
        <v>254</v>
      </c>
      <c r="D137" s="100">
        <v>1</v>
      </c>
      <c r="E137" s="100">
        <v>0</v>
      </c>
      <c r="F137" s="116">
        <v>0</v>
      </c>
      <c r="G137" s="115">
        <f t="shared" si="5"/>
        <v>1</v>
      </c>
    </row>
    <row r="138" spans="1:7">
      <c r="A138" s="125" t="s">
        <v>202</v>
      </c>
      <c r="B138" s="96" t="s">
        <v>200</v>
      </c>
      <c r="C138" s="99" t="s">
        <v>203</v>
      </c>
      <c r="D138" s="100">
        <f>1323+59</f>
        <v>1382</v>
      </c>
      <c r="E138" s="100">
        <v>0</v>
      </c>
      <c r="F138" s="116">
        <v>0</v>
      </c>
      <c r="G138" s="115">
        <f t="shared" si="5"/>
        <v>1382</v>
      </c>
    </row>
    <row r="139" spans="1:7" ht="30">
      <c r="A139" s="125" t="s">
        <v>204</v>
      </c>
      <c r="B139" s="96" t="s">
        <v>200</v>
      </c>
      <c r="C139" s="99" t="s">
        <v>205</v>
      </c>
      <c r="D139" s="100">
        <f>154+20</f>
        <v>174</v>
      </c>
      <c r="E139" s="100">
        <v>0</v>
      </c>
      <c r="F139" s="116">
        <v>0</v>
      </c>
      <c r="G139" s="115">
        <f t="shared" si="5"/>
        <v>174</v>
      </c>
    </row>
    <row r="140" spans="1:7" ht="30">
      <c r="A140" s="125" t="s">
        <v>321</v>
      </c>
      <c r="B140" s="96" t="s">
        <v>200</v>
      </c>
      <c r="C140" s="99" t="s">
        <v>334</v>
      </c>
      <c r="D140" s="100">
        <v>154</v>
      </c>
      <c r="E140" s="100">
        <v>0</v>
      </c>
      <c r="F140" s="116">
        <v>0</v>
      </c>
      <c r="G140" s="115">
        <f t="shared" si="5"/>
        <v>154</v>
      </c>
    </row>
    <row r="141" spans="1:7">
      <c r="A141" s="113" t="s">
        <v>281</v>
      </c>
      <c r="B141" s="122"/>
      <c r="C141" s="123"/>
      <c r="D141" s="114"/>
      <c r="E141" s="100"/>
      <c r="F141" s="116"/>
      <c r="G141" s="115"/>
    </row>
    <row r="142" spans="1:7">
      <c r="A142" s="125">
        <v>3.1</v>
      </c>
      <c r="B142" s="96" t="s">
        <v>189</v>
      </c>
      <c r="C142" s="99" t="s">
        <v>263</v>
      </c>
      <c r="D142" s="100">
        <v>5433</v>
      </c>
      <c r="E142" s="100">
        <v>0</v>
      </c>
      <c r="F142" s="116">
        <v>0</v>
      </c>
      <c r="G142" s="115">
        <f t="shared" si="5"/>
        <v>5433</v>
      </c>
    </row>
    <row r="143" spans="1:7">
      <c r="A143" s="125">
        <v>3.2</v>
      </c>
      <c r="B143" s="96" t="s">
        <v>189</v>
      </c>
      <c r="C143" s="99" t="s">
        <v>331</v>
      </c>
      <c r="D143" s="100">
        <v>12755</v>
      </c>
      <c r="E143" s="100">
        <v>0</v>
      </c>
      <c r="F143" s="116">
        <v>0</v>
      </c>
      <c r="G143" s="115">
        <f t="shared" si="5"/>
        <v>12755</v>
      </c>
    </row>
    <row r="144" spans="1:7">
      <c r="A144" s="125" t="s">
        <v>324</v>
      </c>
      <c r="B144" s="96" t="s">
        <v>200</v>
      </c>
      <c r="C144" s="99" t="s">
        <v>335</v>
      </c>
      <c r="D144" s="100">
        <v>1396534.74477297</v>
      </c>
      <c r="E144" s="100">
        <v>0</v>
      </c>
      <c r="F144" s="116">
        <v>0</v>
      </c>
      <c r="G144" s="115">
        <f t="shared" si="5"/>
        <v>1396534.74477297</v>
      </c>
    </row>
    <row r="145" spans="1:7" ht="30">
      <c r="A145" s="125" t="s">
        <v>318</v>
      </c>
      <c r="B145" s="96" t="s">
        <v>200</v>
      </c>
      <c r="C145" s="99" t="s">
        <v>332</v>
      </c>
      <c r="D145" s="100">
        <v>1</v>
      </c>
      <c r="E145" s="100">
        <v>0</v>
      </c>
      <c r="F145" s="116">
        <v>0</v>
      </c>
      <c r="G145" s="115">
        <f t="shared" si="5"/>
        <v>1</v>
      </c>
    </row>
    <row r="146" spans="1:7">
      <c r="A146" s="125" t="s">
        <v>319</v>
      </c>
      <c r="B146" s="96" t="s">
        <v>200</v>
      </c>
      <c r="C146" s="99" t="s">
        <v>333</v>
      </c>
      <c r="D146" s="100">
        <f>8+154</f>
        <v>162</v>
      </c>
      <c r="E146" s="100">
        <v>0</v>
      </c>
      <c r="F146" s="116">
        <v>0</v>
      </c>
      <c r="G146" s="115">
        <f t="shared" si="5"/>
        <v>162</v>
      </c>
    </row>
    <row r="147" spans="1:7">
      <c r="A147" s="125" t="s">
        <v>206</v>
      </c>
      <c r="B147" s="96" t="s">
        <v>200</v>
      </c>
      <c r="C147" s="99" t="s">
        <v>207</v>
      </c>
      <c r="D147" s="100">
        <f>3+44</f>
        <v>47</v>
      </c>
      <c r="E147" s="100">
        <v>0</v>
      </c>
      <c r="F147" s="116">
        <v>0</v>
      </c>
      <c r="G147" s="115">
        <f t="shared" si="5"/>
        <v>47</v>
      </c>
    </row>
    <row r="148" spans="1:7">
      <c r="A148" s="125" t="s">
        <v>311</v>
      </c>
      <c r="B148" s="96" t="s">
        <v>200</v>
      </c>
      <c r="C148" s="99" t="s">
        <v>325</v>
      </c>
      <c r="D148" s="100">
        <v>2371</v>
      </c>
      <c r="E148" s="100">
        <v>0</v>
      </c>
      <c r="F148" s="116">
        <v>0</v>
      </c>
      <c r="G148" s="115">
        <f t="shared" si="5"/>
        <v>2371</v>
      </c>
    </row>
    <row r="149" spans="1:7" ht="30">
      <c r="A149" s="125" t="s">
        <v>312</v>
      </c>
      <c r="B149" s="96" t="s">
        <v>200</v>
      </c>
      <c r="C149" s="99" t="s">
        <v>326</v>
      </c>
      <c r="D149" s="100">
        <v>2</v>
      </c>
      <c r="E149" s="100">
        <v>0</v>
      </c>
      <c r="F149" s="116">
        <v>0</v>
      </c>
      <c r="G149" s="115">
        <f t="shared" si="5"/>
        <v>2</v>
      </c>
    </row>
    <row r="150" spans="1:7">
      <c r="A150" s="113" t="s">
        <v>282</v>
      </c>
      <c r="B150" s="96"/>
      <c r="C150" s="99"/>
      <c r="D150" s="118"/>
      <c r="E150" s="100"/>
      <c r="F150" s="116"/>
      <c r="G150" s="115"/>
    </row>
    <row r="151" spans="1:7">
      <c r="A151" s="125">
        <v>4.0999999999999996</v>
      </c>
      <c r="B151" s="96" t="s">
        <v>189</v>
      </c>
      <c r="C151" s="99" t="s">
        <v>195</v>
      </c>
      <c r="D151" s="100">
        <v>654826</v>
      </c>
      <c r="E151" s="100">
        <v>0</v>
      </c>
      <c r="F151" s="116">
        <v>0</v>
      </c>
      <c r="G151" s="115">
        <f t="shared" si="5"/>
        <v>654826</v>
      </c>
    </row>
    <row r="152" spans="1:7">
      <c r="A152" s="125">
        <v>4.2</v>
      </c>
      <c r="B152" s="96" t="s">
        <v>189</v>
      </c>
      <c r="C152" s="99" t="s">
        <v>196</v>
      </c>
      <c r="D152" s="100">
        <v>1</v>
      </c>
      <c r="E152" s="100">
        <v>0</v>
      </c>
      <c r="F152" s="116">
        <v>0</v>
      </c>
      <c r="G152" s="115">
        <f t="shared" si="5"/>
        <v>1</v>
      </c>
    </row>
    <row r="153" spans="1:7" ht="30">
      <c r="A153" s="125">
        <v>4.3</v>
      </c>
      <c r="B153" s="96" t="s">
        <v>189</v>
      </c>
      <c r="C153" s="99" t="s">
        <v>293</v>
      </c>
      <c r="D153" s="100">
        <v>3</v>
      </c>
      <c r="E153" s="100">
        <v>0</v>
      </c>
      <c r="F153" s="116">
        <v>0</v>
      </c>
      <c r="G153" s="115">
        <f t="shared" si="5"/>
        <v>3</v>
      </c>
    </row>
    <row r="154" spans="1:7">
      <c r="A154" s="125" t="s">
        <v>210</v>
      </c>
      <c r="B154" s="96" t="s">
        <v>200</v>
      </c>
      <c r="C154" s="99" t="s">
        <v>211</v>
      </c>
      <c r="D154" s="100">
        <v>8</v>
      </c>
      <c r="E154" s="100">
        <v>0</v>
      </c>
      <c r="F154" s="116">
        <v>0</v>
      </c>
      <c r="G154" s="115">
        <f t="shared" si="5"/>
        <v>8</v>
      </c>
    </row>
    <row r="155" spans="1:7">
      <c r="A155" s="113" t="s">
        <v>284</v>
      </c>
      <c r="B155" s="122"/>
      <c r="C155" s="123"/>
      <c r="D155" s="117"/>
      <c r="E155" s="100"/>
      <c r="F155" s="116"/>
      <c r="G155" s="115"/>
    </row>
    <row r="156" spans="1:7">
      <c r="A156" s="125">
        <v>6.1</v>
      </c>
      <c r="B156" s="96" t="s">
        <v>189</v>
      </c>
      <c r="C156" s="99" t="s">
        <v>197</v>
      </c>
      <c r="D156" s="100">
        <v>1</v>
      </c>
      <c r="E156" s="100">
        <v>0</v>
      </c>
      <c r="F156" s="116">
        <v>0</v>
      </c>
      <c r="G156" s="115">
        <f t="shared" si="5"/>
        <v>1</v>
      </c>
    </row>
    <row r="157" spans="1:7" ht="30">
      <c r="A157" s="125" t="s">
        <v>214</v>
      </c>
      <c r="B157" s="96" t="s">
        <v>200</v>
      </c>
      <c r="C157" s="99" t="s">
        <v>215</v>
      </c>
      <c r="D157" s="100">
        <v>632</v>
      </c>
      <c r="E157" s="100">
        <v>0</v>
      </c>
      <c r="F157" s="116">
        <v>0</v>
      </c>
      <c r="G157" s="115">
        <f t="shared" si="5"/>
        <v>632</v>
      </c>
    </row>
    <row r="158" spans="1:7" ht="30">
      <c r="A158" s="125" t="s">
        <v>316</v>
      </c>
      <c r="B158" s="96" t="s">
        <v>200</v>
      </c>
      <c r="C158" s="99" t="s">
        <v>329</v>
      </c>
      <c r="D158" s="98">
        <v>2</v>
      </c>
      <c r="E158" s="100">
        <v>0</v>
      </c>
      <c r="F158" s="116">
        <v>0</v>
      </c>
      <c r="G158" s="115">
        <f t="shared" si="5"/>
        <v>2</v>
      </c>
    </row>
    <row r="159" spans="1:7" ht="30">
      <c r="A159" s="126" t="s">
        <v>216</v>
      </c>
      <c r="B159" s="127" t="s">
        <v>200</v>
      </c>
      <c r="C159" s="128" t="s">
        <v>217</v>
      </c>
      <c r="D159" s="157">
        <v>1</v>
      </c>
      <c r="E159" s="119">
        <v>0</v>
      </c>
      <c r="F159" s="120">
        <v>0</v>
      </c>
      <c r="G159" s="121">
        <f t="shared" ref="G156:G159" si="6">SUM(D159:F159)</f>
        <v>1</v>
      </c>
    </row>
  </sheetData>
  <pageMargins left="0.7" right="0.7" top="0.75" bottom="0.75" header="0.3" footer="0.3"/>
  <pageSetup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2" ma:contentTypeDescription="Create a new document." ma:contentTypeScope="" ma:versionID="985adb6f0f3ec1738ce88d338b72f31e">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28cd9d985108e0f66a791d028fe8b294"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lcf76f155ced4ddcb4097134ff3c332f xmlns="a4fb19f8-e303-47ed-b2f8-d8a5044c49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BC0B279-3FFE-4B8B-8C7D-45B0AE37187C}">
  <ds:schemaRefs>
    <ds:schemaRef ds:uri="http://schemas.microsoft.com/sharepoint/v3/contenttype/forms"/>
  </ds:schemaRefs>
</ds:datastoreItem>
</file>

<file path=customXml/itemProps2.xml><?xml version="1.0" encoding="utf-8"?>
<ds:datastoreItem xmlns:ds="http://schemas.openxmlformats.org/officeDocument/2006/customXml" ds:itemID="{8DB78640-33E8-44A7-85F5-6ECC5ADD3E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D7CCB0-B780-4512-A22C-36D18CAB157D}">
  <ds:schemaRefs>
    <ds:schemaRef ds:uri="600e8ff9-9ee0-49b5-be24-8a4cae0e22ab"/>
    <ds:schemaRef ds:uri="http://schemas.microsoft.com/office/2006/metadata/properties"/>
    <ds:schemaRef ds:uri="http://purl.org/dc/terms/"/>
    <ds:schemaRef ds:uri="c1fdd505-2570-46c2-bd04-3e0f2d874cf5"/>
    <ds:schemaRef ds:uri="http://purl.org/dc/elements/1.1/"/>
    <ds:schemaRef ds:uri="http://purl.org/dc/dcmitype/"/>
    <ds:schemaRef ds:uri="a4fb19f8-e303-47ed-b2f8-d8a5044c492f"/>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2010-2018</vt:lpstr>
      <vt:lpstr>2019</vt:lpstr>
      <vt:lpstr>2020</vt:lpstr>
      <vt:lpstr>2019-2020 Aggregate</vt:lpstr>
      <vt:lpstr>2021</vt:lpstr>
      <vt:lpstr>2019-2021 Aggregate</vt:lpstr>
      <vt:lpstr>2022</vt:lpstr>
      <vt:lpstr>2019-2022 Aggregate</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s2d</dc:creator>
  <cp:keywords/>
  <dc:description/>
  <cp:lastModifiedBy>Sharon Lynn Base Dela Torre</cp:lastModifiedBy>
  <cp:revision/>
  <dcterms:created xsi:type="dcterms:W3CDTF">2019-04-10T06:07:43Z</dcterms:created>
  <dcterms:modified xsi:type="dcterms:W3CDTF">2023-03-31T16:44:51Z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y fmtid="{D5CDD505-2E9C-101B-9397-08002B2CF9AE}" pid="17" name="MediaServiceImageTags">
    <vt:lpwstr/>
  </property>
</Properties>
</file>