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61E906B9-9998-CE4C-9ECA-B296916EF7D5}" xr6:coauthVersionLast="47" xr6:coauthVersionMax="47" xr10:uidLastSave="{6813332B-A940-4A29-AB26-5C696E836A62}"/>
  <bookViews>
    <workbookView xWindow="660" yWindow="2200" windowWidth="28100" windowHeight="14260" firstSheet="6" activeTab="7" xr2:uid="{00000000-000D-0000-FFFF-FFFF00000000}"/>
  </bookViews>
  <sheets>
    <sheet name="2010-2018" sheetId="22" r:id="rId1"/>
    <sheet name="2019" sheetId="41" r:id="rId2"/>
    <sheet name="2020" sheetId="43" r:id="rId3"/>
    <sheet name="2019-2020 Aggregate" sheetId="42" r:id="rId4"/>
    <sheet name="2021" sheetId="44" r:id="rId5"/>
    <sheet name="2019-2021 Aggregate" sheetId="45" r:id="rId6"/>
    <sheet name="2022" sheetId="46" r:id="rId7"/>
    <sheet name="2019-2022 Aggregate" sheetId="4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6" i="47" l="1"/>
  <c r="G77" i="47"/>
  <c r="G82" i="47"/>
  <c r="G85" i="47"/>
  <c r="G86" i="47"/>
  <c r="G87" i="47"/>
  <c r="G88" i="47"/>
  <c r="G90" i="47"/>
  <c r="G91" i="47"/>
  <c r="G93" i="47"/>
  <c r="G94" i="47"/>
  <c r="G96" i="47"/>
  <c r="G97" i="47"/>
  <c r="G99" i="47"/>
  <c r="G101" i="47"/>
  <c r="G103" i="47"/>
  <c r="G104" i="47"/>
  <c r="G107" i="47"/>
  <c r="G109" i="47"/>
  <c r="G110" i="47"/>
  <c r="G111" i="47"/>
  <c r="G117" i="47"/>
  <c r="G120" i="47"/>
  <c r="G122" i="47"/>
  <c r="G124" i="47"/>
  <c r="G125" i="47"/>
  <c r="G126" i="47"/>
  <c r="F73" i="47"/>
  <c r="F115" i="47"/>
  <c r="F119" i="47"/>
  <c r="F121" i="47"/>
  <c r="G121" i="47" s="1"/>
  <c r="F118" i="47"/>
  <c r="G118" i="47" s="1"/>
  <c r="F113" i="47"/>
  <c r="F74" i="47"/>
  <c r="D115" i="47"/>
  <c r="D108" i="47"/>
  <c r="G108" i="47" s="1"/>
  <c r="D113" i="47"/>
  <c r="D119" i="47"/>
  <c r="G119" i="47" s="1"/>
  <c r="D116" i="47"/>
  <c r="G116" i="47" s="1"/>
  <c r="D100" i="47"/>
  <c r="G100" i="47" s="1"/>
  <c r="D98" i="47"/>
  <c r="G98" i="47" s="1"/>
  <c r="D79" i="47"/>
  <c r="G79" i="47" s="1"/>
  <c r="D75" i="47"/>
  <c r="G75" i="47" s="1"/>
  <c r="D74" i="47"/>
  <c r="D95" i="47"/>
  <c r="G95" i="47" s="1"/>
  <c r="D72" i="47"/>
  <c r="G72" i="47" s="1"/>
  <c r="D78" i="47"/>
  <c r="G78" i="47" s="1"/>
  <c r="D84" i="47"/>
  <c r="G84" i="47" s="1"/>
  <c r="D83" i="47"/>
  <c r="G83" i="47" s="1"/>
  <c r="D89" i="47"/>
  <c r="G89" i="47" s="1"/>
  <c r="D81" i="47"/>
  <c r="G81" i="47" s="1"/>
  <c r="D70" i="47"/>
  <c r="G70" i="47" s="1"/>
  <c r="D106" i="47"/>
  <c r="G106" i="47" s="1"/>
  <c r="D71" i="47"/>
  <c r="G71" i="47" s="1"/>
  <c r="D73" i="47"/>
  <c r="D114" i="47"/>
  <c r="G114" i="47" s="1"/>
  <c r="G65" i="47"/>
  <c r="F64" i="47"/>
  <c r="G64" i="47" s="1"/>
  <c r="G62" i="47"/>
  <c r="G60" i="47"/>
  <c r="G59" i="47"/>
  <c r="G54" i="47"/>
  <c r="G53" i="47"/>
  <c r="G52" i="47"/>
  <c r="G50" i="47"/>
  <c r="G49" i="47"/>
  <c r="F48" i="47"/>
  <c r="G48" i="47" s="1"/>
  <c r="G47" i="47"/>
  <c r="G46" i="47"/>
  <c r="F45" i="47"/>
  <c r="G45" i="47" s="1"/>
  <c r="G44" i="47"/>
  <c r="G43" i="47"/>
  <c r="G41" i="47"/>
  <c r="G39" i="47"/>
  <c r="G38" i="47"/>
  <c r="G36" i="47"/>
  <c r="G35" i="47"/>
  <c r="F34" i="47"/>
  <c r="G34" i="47" s="1"/>
  <c r="G33" i="47"/>
  <c r="G28" i="47"/>
  <c r="F27" i="47"/>
  <c r="G27" i="47" s="1"/>
  <c r="F26" i="47"/>
  <c r="G26" i="47" s="1"/>
  <c r="F25" i="47"/>
  <c r="G25" i="47" s="1"/>
  <c r="F24" i="47"/>
  <c r="G24" i="47" s="1"/>
  <c r="G23" i="47"/>
  <c r="F22" i="47"/>
  <c r="G22" i="47" s="1"/>
  <c r="G20" i="47"/>
  <c r="F18" i="47"/>
  <c r="G18" i="47" s="1"/>
  <c r="G17" i="47"/>
  <c r="G16" i="47"/>
  <c r="G14" i="47"/>
  <c r="G13" i="47"/>
  <c r="G11" i="47"/>
  <c r="G10" i="47"/>
  <c r="G9" i="47"/>
  <c r="G7" i="47"/>
  <c r="G6" i="47"/>
  <c r="G5" i="47"/>
  <c r="F64" i="45"/>
  <c r="G65" i="45"/>
  <c r="G64" i="45"/>
  <c r="G62" i="45"/>
  <c r="G60" i="45"/>
  <c r="G59" i="45"/>
  <c r="G54" i="45"/>
  <c r="G53" i="45"/>
  <c r="G52" i="45"/>
  <c r="G50" i="45"/>
  <c r="G49" i="45"/>
  <c r="F48" i="45"/>
  <c r="G48" i="45" s="1"/>
  <c r="G47" i="45"/>
  <c r="G46" i="45"/>
  <c r="F45" i="45"/>
  <c r="G45" i="45" s="1"/>
  <c r="G44" i="45"/>
  <c r="G43" i="45"/>
  <c r="G41" i="45"/>
  <c r="G39" i="45"/>
  <c r="G38" i="45"/>
  <c r="G36" i="45"/>
  <c r="G35" i="45"/>
  <c r="F34" i="45"/>
  <c r="G34" i="45" s="1"/>
  <c r="G33" i="45"/>
  <c r="G28" i="45"/>
  <c r="F27" i="45"/>
  <c r="G27" i="45" s="1"/>
  <c r="F26" i="45"/>
  <c r="G26" i="45" s="1"/>
  <c r="F25" i="45"/>
  <c r="G25" i="45" s="1"/>
  <c r="F24" i="45"/>
  <c r="G24" i="45" s="1"/>
  <c r="G23" i="45"/>
  <c r="F22" i="45"/>
  <c r="G22" i="45" s="1"/>
  <c r="G20" i="45"/>
  <c r="F18" i="45"/>
  <c r="G18" i="45" s="1"/>
  <c r="G17" i="45"/>
  <c r="G16" i="45"/>
  <c r="G14" i="45"/>
  <c r="G13" i="45"/>
  <c r="G11" i="45"/>
  <c r="G10" i="45"/>
  <c r="G9" i="45"/>
  <c r="G7" i="45"/>
  <c r="G6" i="45"/>
  <c r="G5" i="45"/>
  <c r="G28" i="42"/>
  <c r="F27" i="42"/>
  <c r="G27" i="42"/>
  <c r="F26" i="42"/>
  <c r="G26" i="42"/>
  <c r="F25" i="42"/>
  <c r="G25" i="42"/>
  <c r="F24" i="42"/>
  <c r="G24" i="42"/>
  <c r="G23" i="42"/>
  <c r="F22" i="42"/>
  <c r="G22" i="42"/>
  <c r="G20" i="42"/>
  <c r="F18" i="42"/>
  <c r="G18" i="42"/>
  <c r="G17" i="42"/>
  <c r="G16" i="42"/>
  <c r="G14" i="42"/>
  <c r="G13" i="42"/>
  <c r="G11" i="42"/>
  <c r="G10" i="42"/>
  <c r="G9" i="42"/>
  <c r="G7" i="42"/>
  <c r="G6" i="42"/>
  <c r="G5" i="42"/>
  <c r="F34" i="42"/>
  <c r="G34" i="42"/>
  <c r="G35" i="42"/>
  <c r="G36" i="42"/>
  <c r="G38" i="42"/>
  <c r="G39" i="42"/>
  <c r="G41" i="42"/>
  <c r="G43" i="42"/>
  <c r="G44" i="42"/>
  <c r="F45" i="42"/>
  <c r="G45" i="42"/>
  <c r="G46" i="42"/>
  <c r="G47" i="42"/>
  <c r="F48" i="42"/>
  <c r="G48" i="42"/>
  <c r="G49" i="42"/>
  <c r="G50" i="42"/>
  <c r="G52" i="42"/>
  <c r="G53" i="42"/>
  <c r="G54" i="42"/>
  <c r="G33" i="42"/>
  <c r="G113" i="47" l="1"/>
  <c r="G74" i="47"/>
  <c r="G73" i="47"/>
  <c r="G115" i="47"/>
</calcChain>
</file>

<file path=xl/sharedStrings.xml><?xml version="1.0" encoding="utf-8"?>
<sst xmlns="http://schemas.openxmlformats.org/spreadsheetml/2006/main" count="1448" uniqueCount="341">
  <si>
    <t>MONGOLIA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</si>
  <si>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</si>
  <si>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</si>
  <si>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</si>
  <si>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</si>
  <si>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</si>
  <si>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</si>
  <si>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</si>
  <si>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</si>
  <si>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</si>
  <si>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</si>
  <si>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</si>
  <si>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</si>
  <si>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</si>
  <si>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</si>
  <si>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</si>
  <si>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</si>
  <si>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</si>
  <si>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</si>
  <si>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</si>
  <si>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</si>
  <si>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</si>
  <si>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</si>
  <si>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</si>
  <si>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</si>
  <si>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</si>
  <si>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</si>
  <si>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</si>
  <si>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</si>
  <si>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</si>
  <si>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</si>
  <si>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</si>
  <si>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</si>
  <si>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</si>
  <si>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</si>
  <si>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</si>
  <si>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</si>
  <si>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</si>
  <si>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</si>
  <si>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</si>
  <si>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</si>
  <si>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</si>
  <si>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</si>
  <si>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</si>
  <si>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</si>
  <si>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</si>
  <si>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</si>
  <si>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</si>
  <si>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</si>
  <si>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</si>
  <si>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</si>
  <si>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</si>
  <si>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</si>
  <si>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</si>
  <si>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</si>
  <si>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</si>
  <si>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</si>
  <si>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</si>
  <si>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</si>
  <si>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</si>
  <si>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</si>
  <si>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</si>
  <si>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</si>
  <si>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</si>
  <si>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</si>
  <si>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</si>
  <si>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</si>
  <si>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</si>
  <si>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</si>
  <si>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</si>
  <si>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</si>
  <si>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</si>
  <si>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</si>
  <si>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</si>
  <si>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</si>
  <si>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</si>
  <si>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</si>
  <si>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</si>
  <si>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</si>
  <si>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</si>
  <si>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</si>
  <si>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</si>
  <si>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</si>
  <si>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</si>
  <si>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</si>
  <si>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</si>
  <si>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</si>
  <si>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Integrated Development of Basic Urban Services in Provincial Towns</t>
  </si>
  <si>
    <t>Mongolia</t>
  </si>
  <si>
    <t>Project</t>
  </si>
  <si>
    <t>S</t>
  </si>
  <si>
    <t>ADF</t>
  </si>
  <si>
    <t>No</t>
  </si>
  <si>
    <t>Yes</t>
  </si>
  <si>
    <t xml:space="preserve">Cadastral Survey and Land Registration Project </t>
  </si>
  <si>
    <t>1836/1837</t>
  </si>
  <si>
    <t>Social Security Sector Development Program</t>
  </si>
  <si>
    <t>Project/Program</t>
  </si>
  <si>
    <t>NDF</t>
  </si>
  <si>
    <t>Multilateral</t>
  </si>
  <si>
    <t>Second Health Sector Development</t>
  </si>
  <si>
    <t>Financial Regulation and Governance Program</t>
  </si>
  <si>
    <t>34135-013</t>
  </si>
  <si>
    <t>Program</t>
  </si>
  <si>
    <t>Third Education Development Project</t>
  </si>
  <si>
    <t>34187-013</t>
  </si>
  <si>
    <t>Second Phase of the Governance Reform Program</t>
  </si>
  <si>
    <t>35376-013</t>
  </si>
  <si>
    <t>Program Cluster (Program)</t>
  </si>
  <si>
    <t>Capacity Building for Governance Reform Program</t>
  </si>
  <si>
    <t>35376-023</t>
  </si>
  <si>
    <t>Program Cluster (Project)</t>
  </si>
  <si>
    <t xml:space="preserve">2523/ G0151 </t>
  </si>
  <si>
    <t>Social Sectors Support Program</t>
  </si>
  <si>
    <t>43096-013</t>
  </si>
  <si>
    <t>7259/2343</t>
  </si>
  <si>
    <t>Khan Bank</t>
  </si>
  <si>
    <t>Loan</t>
  </si>
  <si>
    <t>NS</t>
  </si>
  <si>
    <t>OCR</t>
  </si>
  <si>
    <t>G0158</t>
  </si>
  <si>
    <t>Education for the Poor—Financial Crisis Response Project</t>
  </si>
  <si>
    <t>2307/G0070</t>
  </si>
  <si>
    <t>Customs Modernization Project</t>
  </si>
  <si>
    <t>G0125</t>
  </si>
  <si>
    <t>Education Sector Reform Project</t>
  </si>
  <si>
    <t>39254-022</t>
  </si>
  <si>
    <t>Regional Road Development</t>
  </si>
  <si>
    <t>35377-013</t>
  </si>
  <si>
    <t>Republic of Korea e-Asia and Knowledge Partnership Fund, PRC, Millennium Challenge Corporation</t>
  </si>
  <si>
    <t>Korea, PRC, USA</t>
  </si>
  <si>
    <t>Regional Road Development (Supplementary)</t>
  </si>
  <si>
    <t>35377-023</t>
  </si>
  <si>
    <t>G0199</t>
  </si>
  <si>
    <t>G0086</t>
  </si>
  <si>
    <t>Third Health Sector Development Project</t>
  </si>
  <si>
    <t>41119-012</t>
  </si>
  <si>
    <t>Urban Development Sector Project</t>
  </si>
  <si>
    <t>37697-013</t>
  </si>
  <si>
    <t>Sector Project Loan</t>
  </si>
  <si>
    <t>DED</t>
  </si>
  <si>
    <t>Germany</t>
  </si>
  <si>
    <t>Supporting Micro, Small, and Medium-Sized Enterprises (Khan Bank)</t>
  </si>
  <si>
    <t>47934-001</t>
  </si>
  <si>
    <t>NA</t>
  </si>
  <si>
    <t>Regular OCR</t>
  </si>
  <si>
    <t>Supporting Micro, Small, and Medium-Sized Enterprises (XacBank)</t>
  </si>
  <si>
    <t>47930-001</t>
  </si>
  <si>
    <t>Ace European Group, Catlin Insurance Company</t>
  </si>
  <si>
    <t>Social Welfare Support Program</t>
  </si>
  <si>
    <t>49210-001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</si>
  <si>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</si>
  <si>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</si>
  <si>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</si>
  <si>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</si>
  <si>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</si>
  <si>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</si>
  <si>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</si>
  <si>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</si>
  <si>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</si>
  <si>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</si>
  <si>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</si>
  <si>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</si>
  <si>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</si>
  <si>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</si>
  <si>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</si>
  <si>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</si>
  <si>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TenGer Financial Group / XacLeasing LLC Supporting Leasing Finance</t>
  </si>
  <si>
    <t>RFI</t>
  </si>
  <si>
    <t>People benefiting from increased rural investment (number)</t>
  </si>
  <si>
    <t>1.2.2</t>
  </si>
  <si>
    <t>TI</t>
  </si>
  <si>
    <t>Models for business development and financing established or improved (number)</t>
  </si>
  <si>
    <t>2.1.3</t>
  </si>
  <si>
    <t>Women-owned or -led SME loan accounts opened or women-owned or -led SME end borrowers reached (number)</t>
  </si>
  <si>
    <t>C. Technical assistance</t>
  </si>
  <si>
    <t>Development of Road Safety Policy and Action Plan</t>
  </si>
  <si>
    <t>4.2.1</t>
  </si>
  <si>
    <t>Measures to improve regulatory, legal, and institutional environment for better planning supported in implementation (number)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</si>
  <si>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</si>
  <si>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</si>
  <si>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</si>
  <si>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</si>
  <si>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Development of State Audit Capacity</t>
  </si>
  <si>
    <t>6.1.4</t>
  </si>
  <si>
    <t>Transparency and accountability measures in procurement and financial management supported in implementation (number) </t>
  </si>
  <si>
    <t>Fostering Value-Added Activities in Western Mongolia</t>
  </si>
  <si>
    <t>6.1.2</t>
  </si>
  <si>
    <t>Measures supported in implementation to improve capacity of public organizations to promote the private sector and finance sector (number)</t>
  </si>
  <si>
    <t>Improving Access to Affordable Medicines in Public Hospitals</t>
  </si>
  <si>
    <t>Entities with improved management functions and financial stability (number) </t>
  </si>
  <si>
    <t>Entities with improved service delivery (number) </t>
  </si>
  <si>
    <t>1.1.2</t>
  </si>
  <si>
    <t>Health services established or improved (number) </t>
  </si>
  <si>
    <t xml:space="preserve">Intelligent Transport Systems Development for Mongolia </t>
  </si>
  <si>
    <t>Entities with improved urban planning and financial sustainability (number)</t>
  </si>
  <si>
    <t>4.1.1</t>
  </si>
  <si>
    <t>Service providers with improved performance (number)</t>
  </si>
  <si>
    <t>Promoting Effectiveness of Development Cooperation</t>
  </si>
  <si>
    <t>6.2.2</t>
  </si>
  <si>
    <t>Measures supported in implementation to strengthen subnational entities' ability to better manage their public finances (number)</t>
  </si>
  <si>
    <t>Public Finance Resource Management</t>
  </si>
  <si>
    <t>Strengthening the Capacity of Judicial Training</t>
  </si>
  <si>
    <t>Sustainable Forest Management to Improve Livelihood of Local Communities</t>
  </si>
  <si>
    <t>Jobs generated (number)</t>
  </si>
  <si>
    <t>Skilled jobs for women generated (number) </t>
  </si>
  <si>
    <t>2.1.1</t>
  </si>
  <si>
    <t>Women enrolled in TVET and other job training (number) </t>
  </si>
  <si>
    <t>3.1.2</t>
  </si>
  <si>
    <t>People with increased capacity in implementing mitigation and low-carbon development actions (number)</t>
  </si>
  <si>
    <t>3.1.3</t>
  </si>
  <si>
    <t>Low-carbon infrastructure assets established or improved (number)</t>
  </si>
  <si>
    <t>2020 Development Effectiveness Review</t>
  </si>
  <si>
    <t>https://www.adb.org/documents/development-effectiveness-review-2020-report</t>
  </si>
  <si>
    <t>Banking Sector Rehabilitation and Financial Stability Strengthening Program</t>
  </si>
  <si>
    <t>Social Welfare Support Program Phase 2</t>
  </si>
  <si>
    <t>1.1.3</t>
  </si>
  <si>
    <t>Social protection schemes established or improved (number)</t>
  </si>
  <si>
    <t>1.3.3</t>
  </si>
  <si>
    <t>Measures for increased inclusiveness supported in implementation (number)</t>
  </si>
  <si>
    <t>Western Regional Road Corridor Development Project, Phase 1</t>
  </si>
  <si>
    <t>1.1.1</t>
  </si>
  <si>
    <t>People enrolled in improved education and/or training (number) </t>
  </si>
  <si>
    <t>7.1.1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</si>
  <si>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</si>
  <si>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</si>
  <si>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</si>
  <si>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Building Trade Policy Capacity: Formulating an International Trade Policy</t>
  </si>
  <si>
    <t>7.2.1</t>
  </si>
  <si>
    <t>Measures to improve execution of provisions in existing or new trade or investment agreements supported in implementation (number)</t>
  </si>
  <si>
    <t>Conservation of Forest Genetic Resources</t>
  </si>
  <si>
    <t>3.3.4</t>
  </si>
  <si>
    <t>Solutions to conserve, restore, and/or enhance terrestrial, coastal, and marine areas implemented (number) </t>
  </si>
  <si>
    <t>Gender-Responsive Sector and Local Development Policies and Actions</t>
  </si>
  <si>
    <t>2.3.2</t>
  </si>
  <si>
    <t>Measures on gender equality supported in implementation (number)</t>
  </si>
  <si>
    <t>Strengthening Capacity for Environmental-Economic Accounting</t>
  </si>
  <si>
    <t>Strengthening Hospital Autonomy</t>
  </si>
  <si>
    <t>6.2.3</t>
  </si>
  <si>
    <t>Measures to strengthen SOE governance supported in implementation (number)</t>
  </si>
  <si>
    <t>Supporting Financial Sector Development and Stability</t>
  </si>
  <si>
    <t>Transparency and Efficiency in Public Financial Management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</si>
  <si>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</si>
  <si>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</si>
  <si>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</si>
  <si>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</si>
  <si>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</si>
  <si>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</si>
  <si>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</si>
  <si>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</si>
  <si>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</si>
  <si>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</si>
  <si>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</si>
  <si>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</si>
  <si>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OP 7: Fostering Regional Cooperation and Integration</t>
  </si>
  <si>
    <t>2021 Development Effectiveness Review</t>
  </si>
  <si>
    <t>https://www.adb.org/documents/development-effectiveness-review-2021-report</t>
  </si>
  <si>
    <t>Concessions for Ulaanbaatar's Municipal Services</t>
  </si>
  <si>
    <t>Developing an Information System for Development Policy and Planning</t>
  </si>
  <si>
    <t>Strengthening Information and Communication Technology Systems for Efficient and Transparent Tax Administration</t>
  </si>
  <si>
    <t>Ulaanbaatar Air Quality Improvement Program</t>
  </si>
  <si>
    <t>3.2.2</t>
  </si>
  <si>
    <t>Gender-inclusive climate and disaster resilience capacity development initiatives implemented (number) </t>
  </si>
  <si>
    <t>3.3.2</t>
  </si>
  <si>
    <t>Solutions to enhance pollution control and resource efficiency implemented (number) </t>
  </si>
  <si>
    <t>2022 Development Effectiveness Review</t>
  </si>
  <si>
    <t>https://www.adb.org/documents/development-effectiveness-review-2022-report</t>
  </si>
  <si>
    <t>Agriculture and Rural Development Project</t>
  </si>
  <si>
    <t>5.1.1</t>
  </si>
  <si>
    <t>Rural infrastructure assets established or improved (number)</t>
  </si>
  <si>
    <t>5.2.3</t>
  </si>
  <si>
    <t>Agribusinesses integrating farmers in efficient value chains (number)</t>
  </si>
  <si>
    <t>5.2.4</t>
  </si>
  <si>
    <t xml:space="preserve"> Food safety and traceability standards improved (number)</t>
  </si>
  <si>
    <t>COVID-19 Rapid Response Program in Mongolia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</si>
  <si>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</si>
  <si>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</si>
  <si>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6.1.3</t>
  </si>
  <si>
    <t>Measures supported in implementation that promote resilience and responsiveness to economic shocks in a timely manner (number) </t>
  </si>
  <si>
    <t>Fourth Health Sector Development Project</t>
  </si>
  <si>
    <t>Women and girls completing secondary and tertiary education, and/or other training (number)</t>
  </si>
  <si>
    <t>Women represented in decision-making structures and processes (number) </t>
  </si>
  <si>
    <t>People benefiting from improved services in urban areas (number)</t>
  </si>
  <si>
    <t>2.1.4</t>
  </si>
  <si>
    <t>Women and girls benefiting from new or improved infrastructure (number) </t>
  </si>
  <si>
    <t>2.2.2</t>
  </si>
  <si>
    <t>Health services for women and girls established or improved (number)</t>
  </si>
  <si>
    <t>2.3.1</t>
  </si>
  <si>
    <t>Women with strengthened leadership capacities (number)</t>
  </si>
  <si>
    <t>2.4.2</t>
  </si>
  <si>
    <t>Child and elderly care services established or improved (number)</t>
  </si>
  <si>
    <t>4.1.2</t>
  </si>
  <si>
    <t>Urban infrastructure assets established or improved (number)</t>
  </si>
  <si>
    <t>Improving School Dormitory Environment for Primary Students in Western Region Project</t>
  </si>
  <si>
    <t>1.3.1</t>
  </si>
  <si>
    <t>Infrastructure assets established or improved (number)</t>
  </si>
  <si>
    <t>2.4.1</t>
  </si>
  <si>
    <t>Time-saving or gender-responsive infrastructure assets and/or services established or improved (number)</t>
  </si>
  <si>
    <t>Integrated Livelihoods Improvement and Sustainable Tourism in Khuvsgul Lake National Park Project</t>
  </si>
  <si>
    <t>Poor and vulnerable people with improved standards of living (number)</t>
  </si>
  <si>
    <t>1.3.2</t>
  </si>
  <si>
    <t>New financial products and services made available to the poor and vulnerable (number) </t>
  </si>
  <si>
    <t>6.2.4</t>
  </si>
  <si>
    <t>Citizen engagement mechanisms adopted (number)</t>
  </si>
  <si>
    <t xml:space="preserve">Managing Soil Pollution in Ger Areas through Improved On-site Sanitation Project </t>
  </si>
  <si>
    <t>People benefiting from strengthened environmental sustainability (number)</t>
  </si>
  <si>
    <t>Regional Logistics Development Project</t>
  </si>
  <si>
    <t>Strengthening Community Resilience to Dzud and Forest and Steppe Fires Project (formerly Strengthening Capacity for Disaster Risk Management and Coordination)</t>
  </si>
  <si>
    <t>People with strengthened climate and disaster resilience (number)</t>
  </si>
  <si>
    <t>3.2.4</t>
  </si>
  <si>
    <t>National and subnational disaster risk reduction and/or management plans supported in implementation (number) </t>
  </si>
  <si>
    <t>3.2.5</t>
  </si>
  <si>
    <t>New and existing infrastructure assets made climate and disaster resilient (number)</t>
  </si>
  <si>
    <t>Ulaanbaatar Air Quality Improvement Program – Phase 2</t>
  </si>
  <si>
    <t>Total annual greenhouse gas emissions reduction (tCO2e/year) </t>
  </si>
  <si>
    <t>3.1.1</t>
  </si>
  <si>
    <t>Additional climate finance mobilized ($) </t>
  </si>
  <si>
    <t>3.1.5</t>
  </si>
  <si>
    <t>Low-carbon solutions promoted and implemented (number) </t>
  </si>
  <si>
    <t>Western Regional Road Corridor Investment Program - Tranche 1</t>
  </si>
  <si>
    <t>Ulaanbaatar Flour Limited Liability Company and Tavan Bogd Foods Limited Liability Company Tavan Bogd COVID-19 Wheat Supply Chain Liquidity Support Project</t>
  </si>
  <si>
    <t>Farmers with improved market access (number)</t>
  </si>
  <si>
    <t>2.2.3</t>
  </si>
  <si>
    <t>Solutions to prevent or address gender-based violence implemented (number) </t>
  </si>
  <si>
    <t>5.2.2</t>
  </si>
  <si>
    <t>Storages, agri-logistics, and modern retail assets established or improved (number)</t>
  </si>
  <si>
    <t>Development of the Health Sector Master Plan, 2019-2027</t>
  </si>
  <si>
    <t>Enhancing the Use of Multiple Data Resources to Monitor Progress Towards the Sustainable Development Goals (SDGs)</t>
  </si>
  <si>
    <t>Improved Registry System to Strengthen the Delivery of Social Services</t>
  </si>
  <si>
    <t xml:space="preserve">Improving the Screening Program for Viral Hepatitis </t>
  </si>
  <si>
    <t>Macroeconomic Advisory Support</t>
  </si>
  <si>
    <t>1.2.1</t>
  </si>
  <si>
    <t>Business development and financial sector measures supported in implementation (number) </t>
  </si>
  <si>
    <t xml:space="preserve">Strategy for Northeast Asia Power System Interconnection </t>
  </si>
  <si>
    <t>7.1.4</t>
  </si>
  <si>
    <t>Regional or subregional mechanisms created or operationalized to enhance coordination and cooperation among DMCs in energy, transport, or ICT connectivity (number)</t>
  </si>
  <si>
    <t xml:space="preserve">Strengthening of Public Procurement for Improved Project Implementation </t>
  </si>
  <si>
    <t>Strengthening Systems for Promoting Science, Technology, and Innovation</t>
  </si>
  <si>
    <t>Support for Improving the Preparedness and Response to Novel Coronavirus Outbreak</t>
  </si>
  <si>
    <t xml:space="preserve">Supporting the Development of an Education Sector Master Plan </t>
  </si>
  <si>
    <t>Unleashing the Private Sector to Drive Inclusive Growth in Eastern Mongolia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</si>
</sst>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#,##0.0"/>
    <numFmt numFmtId="167" formatCode="[$-409]dd\-mmm\-yy;@"/>
    <numFmt numFmtId="168" formatCode="0.0"/>
    <numFmt numFmtId="169" formatCode="_(* #,##0_);_(* \(#,##0\);_(* &quot;-&quot;??_);_(@_)"/>
    <numFmt numFmtId="170" formatCode="[$-3409]dd\-mmm\-yy;@"/>
  </numFmts>
  <fonts count="34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b/>
      <sz val="10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5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" fontId="12" fillId="0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 applyAlignment="1">
      <alignment horizontal="center"/>
    </xf>
    <xf numFmtId="37" fontId="8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1" fontId="12" fillId="0" borderId="1" xfId="0" applyNumberFormat="1" applyFont="1" applyBorder="1"/>
    <xf numFmtId="1" fontId="12" fillId="0" borderId="1" xfId="1" applyNumberFormat="1" applyFont="1" applyFill="1" applyBorder="1"/>
    <xf numFmtId="3" fontId="8" fillId="0" borderId="1" xfId="1" applyNumberFormat="1" applyFont="1" applyFill="1" applyBorder="1"/>
    <xf numFmtId="37" fontId="8" fillId="0" borderId="1" xfId="1" applyNumberFormat="1" applyFont="1" applyFill="1" applyBorder="1"/>
    <xf numFmtId="0" fontId="12" fillId="0" borderId="1" xfId="0" applyFont="1" applyBorder="1" applyAlignment="1">
      <alignment horizontal="center" vertical="top"/>
    </xf>
    <xf numFmtId="1" fontId="12" fillId="0" borderId="1" xfId="1" applyNumberFormat="1" applyFont="1" applyBorder="1"/>
    <xf numFmtId="0" fontId="8" fillId="0" borderId="1" xfId="0" quotePrefix="1" applyFont="1" applyBorder="1" applyAlignment="1">
      <alignment horizontal="left"/>
    </xf>
    <xf numFmtId="1" fontId="12" fillId="0" borderId="1" xfId="0" applyNumberFormat="1" applyFont="1" applyBorder="1" applyAlignment="1">
      <alignment horizontal="right"/>
    </xf>
    <xf numFmtId="0" fontId="12" fillId="0" borderId="1" xfId="3" applyFont="1" applyBorder="1" applyAlignment="1">
      <alignment horizontal="center"/>
    </xf>
    <xf numFmtId="165" fontId="12" fillId="0" borderId="1" xfId="3" applyNumberFormat="1" applyFont="1" applyBorder="1" applyAlignment="1">
      <alignment horizontal="center"/>
    </xf>
    <xf numFmtId="15" fontId="12" fillId="0" borderId="1" xfId="3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37" fontId="8" fillId="0" borderId="1" xfId="1" applyNumberFormat="1" applyFont="1" applyBorder="1"/>
    <xf numFmtId="170" fontId="12" fillId="0" borderId="1" xfId="0" applyNumberFormat="1" applyFont="1" applyBorder="1" applyAlignment="1">
      <alignment horizontal="center" vertical="center"/>
    </xf>
    <xf numFmtId="165" fontId="13" fillId="0" borderId="1" xfId="4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15" fillId="0" borderId="0" xfId="0" quotePrefix="1" applyFont="1"/>
    <xf numFmtId="0" fontId="14" fillId="0" borderId="0" xfId="0" applyFont="1" applyAlignment="1">
      <alignment horizontal="center"/>
    </xf>
    <xf numFmtId="0" fontId="16" fillId="0" borderId="0" xfId="8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9" fontId="11" fillId="7" borderId="0" xfId="1" applyNumberFormat="1" applyFont="1" applyFill="1"/>
    <xf numFmtId="0" fontId="11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3" borderId="1" xfId="4" applyFont="1" applyFill="1" applyBorder="1" applyAlignment="1">
      <alignment horizontal="right" wrapText="1"/>
    </xf>
    <xf numFmtId="169" fontId="11" fillId="7" borderId="0" xfId="1" applyNumberFormat="1" applyFont="1" applyFill="1" applyAlignment="1">
      <alignment horizontal="left"/>
    </xf>
    <xf numFmtId="168" fontId="8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1" applyNumberFormat="1" applyFont="1" applyFill="1" applyBorder="1" applyAlignment="1">
      <alignment horizontal="right"/>
    </xf>
    <xf numFmtId="0" fontId="17" fillId="0" borderId="0" xfId="0" applyFont="1"/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169" fontId="11" fillId="7" borderId="0" xfId="1" applyNumberFormat="1" applyFont="1" applyFill="1" applyAlignment="1">
      <alignment horizontal="right"/>
    </xf>
    <xf numFmtId="0" fontId="11" fillId="7" borderId="0" xfId="1" applyNumberFormat="1" applyFont="1" applyFill="1"/>
    <xf numFmtId="0" fontId="11" fillId="13" borderId="1" xfId="0" applyFont="1" applyFill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/>
    </xf>
    <xf numFmtId="169" fontId="11" fillId="7" borderId="0" xfId="1" applyNumberFormat="1" applyFont="1" applyFill="1" applyAlignment="1">
      <alignment horizontal="center"/>
    </xf>
    <xf numFmtId="0" fontId="18" fillId="0" borderId="0" xfId="0" applyFont="1"/>
    <xf numFmtId="1" fontId="12" fillId="0" borderId="1" xfId="1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 wrapText="1"/>
    </xf>
    <xf numFmtId="1" fontId="12" fillId="0" borderId="1" xfId="1" applyNumberFormat="1" applyFont="1" applyFill="1" applyBorder="1" applyAlignment="1">
      <alignment horizontal="left"/>
    </xf>
    <xf numFmtId="1" fontId="12" fillId="0" borderId="1" xfId="1" applyNumberFormat="1" applyFont="1" applyBorder="1" applyAlignment="1">
      <alignment horizontal="left"/>
    </xf>
    <xf numFmtId="0" fontId="20" fillId="0" borderId="0" xfId="9" applyFont="1"/>
    <xf numFmtId="0" fontId="20" fillId="0" borderId="0" xfId="9" applyFont="1" applyAlignment="1">
      <alignment wrapText="1"/>
    </xf>
    <xf numFmtId="169" fontId="20" fillId="0" borderId="0" xfId="10" applyNumberFormat="1" applyFont="1"/>
    <xf numFmtId="0" fontId="4" fillId="0" borderId="0" xfId="9"/>
    <xf numFmtId="0" fontId="21" fillId="0" borderId="0" xfId="9" applyFont="1" applyAlignment="1">
      <alignment vertical="center"/>
    </xf>
    <xf numFmtId="0" fontId="21" fillId="0" borderId="0" xfId="9" applyFont="1"/>
    <xf numFmtId="0" fontId="19" fillId="0" borderId="0" xfId="9" applyFont="1"/>
    <xf numFmtId="0" fontId="23" fillId="0" borderId="0" xfId="9" applyFont="1"/>
    <xf numFmtId="169" fontId="0" fillId="0" borderId="0" xfId="10" applyNumberFormat="1" applyFont="1"/>
    <xf numFmtId="0" fontId="24" fillId="0" borderId="0" xfId="0" applyFont="1"/>
    <xf numFmtId="0" fontId="25" fillId="0" borderId="0" xfId="8" applyFont="1" applyFill="1"/>
    <xf numFmtId="0" fontId="20" fillId="2" borderId="0" xfId="9" applyFont="1" applyFill="1" applyAlignment="1">
      <alignment horizontal="center" vertical="top"/>
    </xf>
    <xf numFmtId="0" fontId="20" fillId="2" borderId="0" xfId="9" applyFont="1" applyFill="1" applyAlignment="1">
      <alignment horizontal="center" vertical="top" wrapText="1"/>
    </xf>
    <xf numFmtId="169" fontId="20" fillId="2" borderId="0" xfId="10" applyNumberFormat="1" applyFont="1" applyFill="1" applyBorder="1" applyAlignment="1">
      <alignment horizontal="center" vertical="top"/>
    </xf>
    <xf numFmtId="0" fontId="21" fillId="14" borderId="0" xfId="9" applyFont="1" applyFill="1" applyAlignment="1">
      <alignment horizontal="left" vertical="top"/>
    </xf>
    <xf numFmtId="0" fontId="21" fillId="14" borderId="0" xfId="9" quotePrefix="1" applyFont="1" applyFill="1" applyAlignment="1">
      <alignment horizontal="right" vertical="top" wrapText="1"/>
    </xf>
    <xf numFmtId="169" fontId="21" fillId="14" borderId="0" xfId="10" quotePrefix="1" applyNumberFormat="1" applyFont="1" applyFill="1" applyBorder="1" applyAlignment="1">
      <alignment horizontal="right" vertical="top"/>
    </xf>
    <xf numFmtId="0" fontId="21" fillId="0" borderId="0" xfId="9" applyFont="1" applyAlignment="1">
      <alignment horizontal="left" vertical="top"/>
    </xf>
    <xf numFmtId="0" fontId="21" fillId="0" borderId="0" xfId="9" quotePrefix="1" applyFont="1" applyAlignment="1">
      <alignment horizontal="right" vertical="top" wrapText="1"/>
    </xf>
    <xf numFmtId="169" fontId="21" fillId="0" borderId="0" xfId="10" quotePrefix="1" applyNumberFormat="1" applyFont="1" applyBorder="1" applyAlignment="1">
      <alignment horizontal="right" vertical="top"/>
    </xf>
    <xf numFmtId="0" fontId="22" fillId="0" borderId="0" xfId="9" applyFont="1" applyAlignment="1">
      <alignment horizontal="left" vertical="top"/>
    </xf>
    <xf numFmtId="0" fontId="22" fillId="0" borderId="0" xfId="9" quotePrefix="1" applyFont="1" applyAlignment="1">
      <alignment vertical="top" wrapText="1"/>
    </xf>
    <xf numFmtId="169" fontId="22" fillId="0" borderId="0" xfId="10" quotePrefix="1" applyNumberFormat="1" applyFont="1" applyBorder="1" applyAlignment="1">
      <alignment vertical="top"/>
    </xf>
    <xf numFmtId="0" fontId="20" fillId="0" borderId="0" xfId="9" applyFont="1" applyAlignment="1">
      <alignment horizontal="left" vertical="top"/>
    </xf>
    <xf numFmtId="0" fontId="20" fillId="0" borderId="0" xfId="9" quotePrefix="1" applyFont="1" applyAlignment="1">
      <alignment vertical="top" wrapText="1"/>
    </xf>
    <xf numFmtId="169" fontId="20" fillId="0" borderId="0" xfId="10" quotePrefix="1" applyNumberFormat="1" applyFont="1" applyBorder="1" applyAlignment="1">
      <alignment vertical="top"/>
    </xf>
    <xf numFmtId="0" fontId="21" fillId="0" borderId="0" xfId="9" applyFont="1" applyAlignment="1">
      <alignment vertical="top" wrapText="1"/>
    </xf>
    <xf numFmtId="169" fontId="21" fillId="0" borderId="0" xfId="10" applyNumberFormat="1" applyFont="1" applyBorder="1" applyAlignment="1">
      <alignment vertical="top"/>
    </xf>
    <xf numFmtId="0" fontId="22" fillId="0" borderId="0" xfId="9" quotePrefix="1" applyFont="1" applyAlignment="1">
      <alignment horizontal="left" vertical="top"/>
    </xf>
    <xf numFmtId="0" fontId="20" fillId="0" borderId="0" xfId="9" applyFont="1" applyAlignment="1">
      <alignment vertical="top" wrapText="1"/>
    </xf>
    <xf numFmtId="169" fontId="20" fillId="0" borderId="0" xfId="10" applyNumberFormat="1" applyFont="1" applyBorder="1" applyAlignment="1">
      <alignment vertical="top"/>
    </xf>
    <xf numFmtId="0" fontId="20" fillId="0" borderId="0" xfId="9" quotePrefix="1" applyFont="1" applyAlignment="1">
      <alignment horizontal="left" vertical="top"/>
    </xf>
    <xf numFmtId="0" fontId="22" fillId="0" borderId="0" xfId="9" applyFont="1" applyAlignment="1">
      <alignment vertical="top" wrapText="1"/>
    </xf>
    <xf numFmtId="169" fontId="22" fillId="0" borderId="0" xfId="10" applyNumberFormat="1" applyFont="1" applyBorder="1" applyAlignment="1">
      <alignment vertical="top"/>
    </xf>
    <xf numFmtId="0" fontId="26" fillId="2" borderId="2" xfId="9" applyFont="1" applyFill="1" applyBorder="1" applyAlignment="1">
      <alignment horizontal="center" vertical="top"/>
    </xf>
    <xf numFmtId="0" fontId="26" fillId="2" borderId="3" xfId="9" applyFont="1" applyFill="1" applyBorder="1" applyAlignment="1">
      <alignment horizontal="center" vertical="top"/>
    </xf>
    <xf numFmtId="169" fontId="26" fillId="2" borderId="3" xfId="1" applyNumberFormat="1" applyFont="1" applyFill="1" applyBorder="1" applyAlignment="1">
      <alignment horizontal="center" vertical="top"/>
    </xf>
    <xf numFmtId="169" fontId="26" fillId="2" borderId="4" xfId="1" applyNumberFormat="1" applyFont="1" applyFill="1" applyBorder="1" applyAlignment="1">
      <alignment horizontal="center" vertical="top"/>
    </xf>
    <xf numFmtId="0" fontId="27" fillId="0" borderId="5" xfId="9" quotePrefix="1" applyFont="1" applyBorder="1" applyAlignment="1">
      <alignment horizontal="left" vertical="top"/>
    </xf>
    <xf numFmtId="169" fontId="27" fillId="0" borderId="0" xfId="1" quotePrefix="1" applyNumberFormat="1" applyFont="1" applyBorder="1" applyAlignment="1">
      <alignment horizontal="right" vertical="top"/>
    </xf>
    <xf numFmtId="169" fontId="20" fillId="15" borderId="6" xfId="1" applyNumberFormat="1" applyFont="1" applyFill="1" applyBorder="1" applyAlignment="1">
      <alignment horizontal="right" vertical="top" wrapText="1"/>
    </xf>
    <xf numFmtId="169" fontId="20" fillId="0" borderId="0" xfId="1" quotePrefix="1" applyNumberFormat="1" applyFont="1" applyBorder="1" applyAlignment="1">
      <alignment horizontal="right" vertical="top"/>
    </xf>
    <xf numFmtId="169" fontId="20" fillId="0" borderId="8" xfId="10" applyNumberFormat="1" applyFont="1" applyBorder="1" applyAlignment="1">
      <alignment vertical="top"/>
    </xf>
    <xf numFmtId="169" fontId="20" fillId="15" borderId="9" xfId="1" applyNumberFormat="1" applyFont="1" applyFill="1" applyBorder="1" applyAlignment="1">
      <alignment horizontal="right" vertical="top" wrapText="1"/>
    </xf>
    <xf numFmtId="0" fontId="27" fillId="0" borderId="0" xfId="9" applyFont="1" applyAlignment="1">
      <alignment horizontal="left" vertical="top"/>
    </xf>
    <xf numFmtId="0" fontId="27" fillId="0" borderId="0" xfId="9" applyFont="1" applyAlignment="1">
      <alignment vertical="top" wrapText="1"/>
    </xf>
    <xf numFmtId="169" fontId="0" fillId="0" borderId="0" xfId="10" applyNumberFormat="1" applyFont="1" applyBorder="1"/>
    <xf numFmtId="0" fontId="20" fillId="0" borderId="5" xfId="9" applyFont="1" applyBorder="1" applyAlignment="1">
      <alignment horizontal="left" vertical="top"/>
    </xf>
    <xf numFmtId="0" fontId="28" fillId="0" borderId="7" xfId="0" applyFont="1" applyBorder="1" applyAlignment="1">
      <alignment horizontal="left" vertical="top"/>
    </xf>
    <xf numFmtId="0" fontId="28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vertical="top" wrapText="1"/>
    </xf>
    <xf numFmtId="0" fontId="29" fillId="0" borderId="0" xfId="8" applyFont="1" applyFill="1"/>
    <xf numFmtId="169" fontId="20" fillId="0" borderId="0" xfId="1" quotePrefix="1" applyNumberFormat="1" applyFont="1" applyBorder="1" applyAlignment="1">
      <alignment vertical="top"/>
    </xf>
    <xf numFmtId="0" fontId="27" fillId="0" borderId="0" xfId="9" quotePrefix="1" applyFont="1" applyAlignment="1">
      <alignment vertical="top" wrapText="1"/>
    </xf>
    <xf numFmtId="0" fontId="30" fillId="0" borderId="0" xfId="9" applyFont="1"/>
    <xf numFmtId="0" fontId="3" fillId="0" borderId="0" xfId="9" applyFont="1"/>
    <xf numFmtId="0" fontId="31" fillId="0" borderId="0" xfId="9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vertical="top" wrapText="1"/>
    </xf>
    <xf numFmtId="0" fontId="32" fillId="0" borderId="5" xfId="0" applyFont="1" applyBorder="1" applyAlignment="1">
      <alignment horizontal="left" vertical="top"/>
    </xf>
    <xf numFmtId="0" fontId="20" fillId="0" borderId="7" xfId="9" applyFont="1" applyBorder="1" applyAlignment="1">
      <alignment horizontal="left" vertical="top"/>
    </xf>
    <xf numFmtId="0" fontId="20" fillId="0" borderId="8" xfId="9" applyFont="1" applyBorder="1" applyAlignment="1">
      <alignment horizontal="left" vertical="top"/>
    </xf>
    <xf numFmtId="0" fontId="20" fillId="0" borderId="8" xfId="9" applyFont="1" applyBorder="1" applyAlignment="1">
      <alignment vertical="top" wrapText="1"/>
    </xf>
    <xf numFmtId="0" fontId="2" fillId="0" borderId="0" xfId="9" applyFont="1"/>
    <xf numFmtId="37" fontId="20" fillId="0" borderId="0" xfId="10" applyNumberFormat="1" applyFont="1" applyBorder="1" applyAlignment="1">
      <alignment vertical="top"/>
    </xf>
    <xf numFmtId="169" fontId="22" fillId="0" borderId="0" xfId="1" quotePrefix="1" applyNumberFormat="1" applyFont="1" applyBorder="1" applyAlignment="1">
      <alignment vertical="top"/>
    </xf>
    <xf numFmtId="169" fontId="20" fillId="0" borderId="0" xfId="1" applyNumberFormat="1" applyFont="1" applyBorder="1" applyAlignment="1">
      <alignment vertical="top"/>
    </xf>
    <xf numFmtId="169" fontId="20" fillId="0" borderId="0" xfId="1" applyNumberFormat="1" applyFont="1" applyAlignment="1">
      <alignment vertical="top"/>
    </xf>
    <xf numFmtId="169" fontId="22" fillId="0" borderId="0" xfId="1" applyNumberFormat="1" applyFont="1" applyBorder="1" applyAlignment="1">
      <alignment vertical="top"/>
    </xf>
    <xf numFmtId="0" fontId="1" fillId="0" borderId="0" xfId="9" applyFont="1"/>
    <xf numFmtId="169" fontId="10" fillId="0" borderId="0" xfId="10" applyNumberFormat="1" applyFont="1" applyBorder="1"/>
    <xf numFmtId="0" fontId="33" fillId="0" borderId="0" xfId="9" applyFont="1" applyAlignment="1">
      <alignment horizontal="left" vertical="center"/>
    </xf>
    <xf numFmtId="169" fontId="10" fillId="0" borderId="0" xfId="10" applyNumberFormat="1" applyFont="1"/>
    <xf numFmtId="0" fontId="11" fillId="13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1">
    <cellStyle name="Comma" xfId="1" builtinId="3"/>
    <cellStyle name="Comma 2" xfId="10" xr:uid="{7A849B2C-2862-7945-8480-89C34BAC0FBE}"/>
    <cellStyle name="Comma 2 2" xfId="2" xr:uid="{00000000-0005-0000-0000-000002000000}"/>
    <cellStyle name="Comma 6" xfId="7" xr:uid="{00000000-0005-0000-0000-000003000000}"/>
    <cellStyle name="Comma 7" xfId="6" xr:uid="{00000000-0005-0000-0000-000004000000}"/>
    <cellStyle name="Hyperlink" xfId="8" builtinId="8"/>
    <cellStyle name="Normal" xfId="0" builtinId="0"/>
    <cellStyle name="Normal 12" xfId="3" xr:uid="{00000000-0005-0000-0000-000007000000}"/>
    <cellStyle name="Normal 2" xfId="9" xr:uid="{D369C4F5-1091-9345-A303-D96BDEB791D5}"/>
    <cellStyle name="Normal 2 2 5" xfId="4" xr:uid="{00000000-0005-0000-0000-000008000000}"/>
    <cellStyle name="Normal 21" xfId="5" xr:uid="{00000000-0005-0000-0000-000009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86DEEA"/>
      <color rgb="FF2EC6DA"/>
      <color rgb="FFEBDAF2"/>
      <color rgb="FFFCFCEA"/>
      <color rgb="FFCCCCFF"/>
      <color rgb="FFCCFF99"/>
      <color rgb="FF8BCC34"/>
      <color rgb="FFFFCC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BAF0B-1BFC-2143-B8D1-637263A08F0B}" name="Table1367891011121314151617181920" displayName="Table1367891011121314151617181920" ref="A6:D51" totalsRowShown="0" headerRowDxfId="23" tableBorderDxfId="22">
  <tableColumns count="4">
    <tableColumn id="1" xr3:uid="{FD1AD4C9-CB6E-FF46-A688-F91C4C37DE2B}" name="Indicator no." dataDxfId="21"/>
    <tableColumn id="5" xr3:uid="{EB46FD2B-FD46-7D4D-87BD-03C92DE35A7D}" name="Type" dataDxfId="20"/>
    <tableColumn id="2" xr3:uid="{D5D19B27-375C-4346-854A-740E9250B580}" name="Indicator Name" dataDxfId="19"/>
    <tableColumn id="4" xr3:uid="{218AA302-8135-3D4C-A828-A95E99D66472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BD8A71-443D-6E4C-ABA0-F5F4175519BA}" name="Table13678910111213141516171819203" displayName="Table13678910111213141516171819203" ref="A6:D46" totalsRowShown="0" headerRowDxfId="17" tableBorderDxfId="16">
  <tableColumns count="4">
    <tableColumn id="1" xr3:uid="{9A6E79FF-DE32-A54F-A982-5C18620A29DD}" name="Indicator no." dataDxfId="15"/>
    <tableColumn id="5" xr3:uid="{24A589D7-AFCF-2944-9465-879263F50D5F}" name="Type" dataDxfId="14"/>
    <tableColumn id="2" xr3:uid="{92C6E2F5-CCF6-4E4B-9D69-29E14BFB647D}" name="Indicator Name" dataDxfId="13"/>
    <tableColumn id="4" xr3:uid="{8EBF167F-DA44-6248-BE53-50961A299B3B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D5B021-C8CB-3847-9B4E-FCF50662D8BD}" name="Table136789101112131415161718192034" displayName="Table136789101112131415161718192034" ref="A6:D19" totalsRowShown="0" headerRowDxfId="11" tableBorderDxfId="10">
  <tableColumns count="4">
    <tableColumn id="1" xr3:uid="{ABA1165D-9812-6544-B823-082355F0CFAA}" name="Indicator no." dataDxfId="9"/>
    <tableColumn id="5" xr3:uid="{EEBED5CD-42D5-8B45-88E2-30C016F35C8E}" name="Type" dataDxfId="8"/>
    <tableColumn id="2" xr3:uid="{347DC390-B267-3E41-8C44-7B51D423F974}" name="Indicator Name" dataDxfId="7"/>
    <tableColumn id="4" xr3:uid="{3CF768E2-7AA9-E94A-A1E3-049DD83C8247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5580F3-39A8-2A47-BFF9-96E85D49F0D4}" name="Table136789101112131415161718192035" displayName="Table136789101112131415161718192035" ref="A6:D148" totalsRowShown="0" headerRowDxfId="5" tableBorderDxfId="4">
  <tableColumns count="4">
    <tableColumn id="1" xr3:uid="{4168C07B-43BC-1947-B17B-15D90B35436B}" name="Indicator no." dataDxfId="3"/>
    <tableColumn id="5" xr3:uid="{2902E8DA-0B47-2B47-A19F-87AE785B1784}" name="Type" dataDxfId="2"/>
    <tableColumn id="2" xr3:uid="{4E7C131A-8A8E-254C-9A50-4B7402F4DC90}" name="Indicator Name" dataDxfId="1"/>
    <tableColumn id="4" xr3:uid="{0E75967A-2857-E540-93B0-15BDAB35481E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38"/>
  <sheetViews>
    <sheetView zoomScale="91" zoomScaleNormal="91" workbookViewId="0">
      <selection activeCell="A6" sqref="A6"/>
    </sheetView>
  </sheetViews>
  <sheetFormatPr defaultColWidth="8.875" defaultRowHeight="14.1"/>
  <cols>
    <col min="3" max="3" width="35.125" customWidth="1"/>
    <col min="6" max="6" width="16.875" customWidth="1"/>
    <col min="10" max="10" width="18.5" customWidth="1"/>
    <col min="11" max="12" width="0" hidden="1" customWidth="1"/>
    <col min="13" max="23" width="11.5" customWidth="1"/>
    <col min="24" max="24" width="12.875" customWidth="1"/>
    <col min="25" max="32" width="11.5" customWidth="1"/>
    <col min="33" max="77" width="14.625" customWidth="1"/>
  </cols>
  <sheetData>
    <row r="1" spans="1:77" ht="18">
      <c r="A1" s="71" t="s">
        <v>0</v>
      </c>
    </row>
    <row r="2" spans="1:77" ht="15.95">
      <c r="A2" s="6" t="s">
        <v>1</v>
      </c>
      <c r="B2" s="1"/>
      <c r="C2" s="2"/>
      <c r="D2" s="39"/>
      <c r="E2" s="3"/>
      <c r="F2" s="3"/>
      <c r="G2" s="4"/>
      <c r="H2" s="4"/>
      <c r="I2" s="4"/>
      <c r="J2" s="4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5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5.95">
      <c r="A3" s="6" t="s">
        <v>2</v>
      </c>
      <c r="B3" s="1"/>
      <c r="C3" s="2"/>
      <c r="D3" s="3"/>
      <c r="E3" s="3"/>
      <c r="F3" s="3"/>
      <c r="G3" s="4"/>
      <c r="H3" s="4"/>
      <c r="I3" s="4"/>
      <c r="J3" s="4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1"/>
      <c r="AE3" s="1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>
      <c r="A4" s="41" t="s">
        <v>3</v>
      </c>
      <c r="B4" s="42"/>
      <c r="C4" s="43"/>
      <c r="D4" s="44"/>
      <c r="E4" s="62"/>
      <c r="F4" s="44"/>
      <c r="G4" s="45"/>
      <c r="H4" s="45"/>
      <c r="I4" s="45"/>
      <c r="J4" s="45"/>
      <c r="K4" s="46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6"/>
      <c r="AC4" s="45"/>
      <c r="AD4" s="42"/>
      <c r="AE4" s="42"/>
      <c r="AF4" s="46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</row>
    <row r="5" spans="1:77">
      <c r="B5" s="7"/>
      <c r="C5" s="8"/>
      <c r="D5" s="9"/>
      <c r="E5" s="9"/>
      <c r="F5" s="9"/>
      <c r="G5" s="10"/>
      <c r="H5" s="10"/>
      <c r="I5" s="10"/>
      <c r="J5" s="10"/>
      <c r="K5" s="5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7"/>
      <c r="AE5" s="7"/>
      <c r="AF5" s="40"/>
      <c r="AG5" s="150" t="s">
        <v>4</v>
      </c>
      <c r="AH5" s="150"/>
      <c r="AI5" s="150"/>
      <c r="AJ5" s="150"/>
      <c r="AK5" s="150"/>
      <c r="AL5" s="150"/>
      <c r="AM5" s="150"/>
      <c r="AN5" s="150"/>
      <c r="AO5" s="150"/>
      <c r="AP5" s="150"/>
      <c r="AQ5" s="151" t="s">
        <v>5</v>
      </c>
      <c r="AR5" s="151"/>
      <c r="AS5" s="151"/>
      <c r="AT5" s="151"/>
      <c r="AU5" s="151"/>
      <c r="AV5" s="151"/>
      <c r="AW5" s="151"/>
      <c r="AX5" s="151"/>
      <c r="AY5" s="151"/>
      <c r="AZ5" s="151"/>
      <c r="BA5" s="152" t="s">
        <v>6</v>
      </c>
      <c r="BB5" s="152"/>
      <c r="BC5" s="152"/>
      <c r="BD5" s="152"/>
      <c r="BE5" s="152"/>
      <c r="BF5" s="152"/>
      <c r="BG5" s="152"/>
      <c r="BH5" s="152"/>
      <c r="BI5" s="153" t="s">
        <v>7</v>
      </c>
      <c r="BJ5" s="153"/>
      <c r="BK5" s="153"/>
      <c r="BL5" s="153"/>
      <c r="BM5" s="154" t="s">
        <v>8</v>
      </c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49" t="s">
        <v>9</v>
      </c>
      <c r="BY5" s="149"/>
    </row>
    <row r="6" spans="1:77" ht="84" customHeight="1">
      <c r="A6" s="11" t="s">
        <v>10</v>
      </c>
      <c r="B6" s="49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11" t="s">
        <v>16</v>
      </c>
      <c r="H6" s="11" t="s">
        <v>17</v>
      </c>
      <c r="I6" s="11" t="s">
        <v>18</v>
      </c>
      <c r="J6" s="11" t="s">
        <v>19</v>
      </c>
      <c r="K6" s="65" t="s">
        <v>20</v>
      </c>
      <c r="L6" s="65" t="s">
        <v>21</v>
      </c>
      <c r="M6" s="65" t="s">
        <v>22</v>
      </c>
      <c r="N6" s="65" t="s">
        <v>23</v>
      </c>
      <c r="O6" s="65" t="s">
        <v>24</v>
      </c>
      <c r="P6" s="65" t="s">
        <v>25</v>
      </c>
      <c r="Q6" s="65" t="s">
        <v>26</v>
      </c>
      <c r="R6" s="65" t="s">
        <v>27</v>
      </c>
      <c r="S6" s="65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50" t="s">
        <v>41</v>
      </c>
      <c r="AG6" s="63" t="s">
        <v>42</v>
      </c>
      <c r="AH6" s="63" t="s">
        <v>43</v>
      </c>
      <c r="AI6" s="63" t="s">
        <v>44</v>
      </c>
      <c r="AJ6" s="63" t="s">
        <v>45</v>
      </c>
      <c r="AK6" s="63" t="s">
        <v>46</v>
      </c>
      <c r="AL6" s="63" t="s">
        <v>47</v>
      </c>
      <c r="AM6" s="63" t="s">
        <v>48</v>
      </c>
      <c r="AN6" s="63" t="s">
        <v>49</v>
      </c>
      <c r="AO6" s="63" t="s">
        <v>50</v>
      </c>
      <c r="AP6" s="63" t="s">
        <v>51</v>
      </c>
      <c r="AQ6" s="64" t="s">
        <v>52</v>
      </c>
      <c r="AR6" s="64" t="s">
        <v>53</v>
      </c>
      <c r="AS6" s="64" t="s">
        <v>54</v>
      </c>
      <c r="AT6" s="64" t="s">
        <v>55</v>
      </c>
      <c r="AU6" s="64" t="s">
        <v>56</v>
      </c>
      <c r="AV6" s="64" t="s">
        <v>57</v>
      </c>
      <c r="AW6" s="64" t="s">
        <v>58</v>
      </c>
      <c r="AX6" s="64" t="s">
        <v>59</v>
      </c>
      <c r="AY6" s="64" t="s">
        <v>60</v>
      </c>
      <c r="AZ6" s="64" t="s">
        <v>61</v>
      </c>
      <c r="BA6" s="52" t="s">
        <v>62</v>
      </c>
      <c r="BB6" s="52" t="s">
        <v>63</v>
      </c>
      <c r="BC6" s="52" t="s">
        <v>64</v>
      </c>
      <c r="BD6" s="52" t="s">
        <v>65</v>
      </c>
      <c r="BE6" s="52" t="s">
        <v>66</v>
      </c>
      <c r="BF6" s="52" t="s">
        <v>67</v>
      </c>
      <c r="BG6" s="52" t="s">
        <v>68</v>
      </c>
      <c r="BH6" s="52" t="s">
        <v>69</v>
      </c>
      <c r="BI6" s="51" t="s">
        <v>70</v>
      </c>
      <c r="BJ6" s="51" t="s">
        <v>71</v>
      </c>
      <c r="BK6" s="51" t="s">
        <v>72</v>
      </c>
      <c r="BL6" s="51" t="s">
        <v>73</v>
      </c>
      <c r="BM6" s="48" t="s">
        <v>74</v>
      </c>
      <c r="BN6" s="48" t="s">
        <v>75</v>
      </c>
      <c r="BO6" s="48" t="s">
        <v>76</v>
      </c>
      <c r="BP6" s="48" t="s">
        <v>77</v>
      </c>
      <c r="BQ6" s="48" t="s">
        <v>78</v>
      </c>
      <c r="BR6" s="48" t="s">
        <v>79</v>
      </c>
      <c r="BS6" s="48" t="s">
        <v>80</v>
      </c>
      <c r="BT6" s="48" t="s">
        <v>81</v>
      </c>
      <c r="BU6" s="48" t="s">
        <v>82</v>
      </c>
      <c r="BV6" s="48" t="s">
        <v>83</v>
      </c>
      <c r="BW6" s="48" t="s">
        <v>84</v>
      </c>
      <c r="BX6" s="68" t="s">
        <v>85</v>
      </c>
      <c r="BY6" s="68" t="s">
        <v>86</v>
      </c>
    </row>
    <row r="7" spans="1:77">
      <c r="A7" s="12">
        <v>2010</v>
      </c>
      <c r="B7" s="12">
        <v>1907</v>
      </c>
      <c r="C7" s="12" t="s">
        <v>87</v>
      </c>
      <c r="D7" s="12">
        <v>31243</v>
      </c>
      <c r="E7" s="12" t="s">
        <v>88</v>
      </c>
      <c r="F7" s="12" t="s">
        <v>89</v>
      </c>
      <c r="G7" s="13" t="s">
        <v>90</v>
      </c>
      <c r="H7" s="14">
        <v>37474</v>
      </c>
      <c r="I7" s="14">
        <v>40128</v>
      </c>
      <c r="J7" s="13" t="s">
        <v>91</v>
      </c>
      <c r="K7" s="55"/>
      <c r="L7" s="15"/>
      <c r="M7" s="15">
        <v>20.100000000000001</v>
      </c>
      <c r="N7" s="15">
        <v>0</v>
      </c>
      <c r="O7" s="15">
        <v>20.100000000000001</v>
      </c>
      <c r="P7" s="15">
        <v>0</v>
      </c>
      <c r="Q7" s="15">
        <v>6.4</v>
      </c>
      <c r="R7" s="15">
        <v>0</v>
      </c>
      <c r="S7" s="15">
        <v>26.5</v>
      </c>
      <c r="T7" s="15"/>
      <c r="U7" s="15"/>
      <c r="V7" s="15">
        <v>16.5</v>
      </c>
      <c r="W7" s="15">
        <v>0</v>
      </c>
      <c r="X7" s="15">
        <v>16.5</v>
      </c>
      <c r="Y7" s="15">
        <v>0</v>
      </c>
      <c r="Z7" s="15">
        <v>2.5</v>
      </c>
      <c r="AA7" s="15">
        <v>0</v>
      </c>
      <c r="AB7" s="15">
        <v>19</v>
      </c>
      <c r="AC7" s="72" t="s">
        <v>92</v>
      </c>
      <c r="AD7" s="74"/>
      <c r="AE7" s="74"/>
      <c r="AF7" s="16" t="s">
        <v>93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37</v>
      </c>
      <c r="BB7" s="18">
        <v>0</v>
      </c>
      <c r="BC7" s="18">
        <v>37</v>
      </c>
      <c r="BD7" s="18">
        <v>2</v>
      </c>
      <c r="BE7" s="18">
        <v>0</v>
      </c>
      <c r="BF7" s="18">
        <v>169.66</v>
      </c>
      <c r="BG7" s="18">
        <v>0</v>
      </c>
      <c r="BH7" s="18">
        <v>0</v>
      </c>
      <c r="BI7" s="18">
        <v>0</v>
      </c>
      <c r="BJ7" s="18">
        <v>0</v>
      </c>
      <c r="BK7" s="18">
        <v>0</v>
      </c>
      <c r="BL7" s="18">
        <v>0</v>
      </c>
      <c r="BM7" s="18">
        <v>0</v>
      </c>
      <c r="BN7" s="18">
        <v>0</v>
      </c>
      <c r="BO7" s="18">
        <v>0</v>
      </c>
      <c r="BP7" s="18">
        <v>0</v>
      </c>
      <c r="BQ7" s="18">
        <v>0</v>
      </c>
      <c r="BR7" s="18">
        <v>0</v>
      </c>
      <c r="BS7" s="18">
        <v>0</v>
      </c>
      <c r="BT7" s="18">
        <v>0</v>
      </c>
      <c r="BU7" s="18">
        <v>0</v>
      </c>
      <c r="BV7" s="18">
        <v>0</v>
      </c>
      <c r="BW7" s="18">
        <v>0</v>
      </c>
      <c r="BX7" s="18">
        <v>0</v>
      </c>
      <c r="BY7" s="18">
        <v>0</v>
      </c>
    </row>
    <row r="8" spans="1:77">
      <c r="A8" s="12">
        <v>2010</v>
      </c>
      <c r="B8" s="12">
        <v>1736</v>
      </c>
      <c r="C8" s="12" t="s">
        <v>94</v>
      </c>
      <c r="D8" s="12">
        <v>30531</v>
      </c>
      <c r="E8" s="12" t="s">
        <v>88</v>
      </c>
      <c r="F8" s="12" t="s">
        <v>89</v>
      </c>
      <c r="G8" s="13" t="s">
        <v>90</v>
      </c>
      <c r="H8" s="14">
        <v>36552</v>
      </c>
      <c r="I8" s="14">
        <v>40456</v>
      </c>
      <c r="J8" s="13" t="s">
        <v>91</v>
      </c>
      <c r="K8" s="55"/>
      <c r="L8" s="15"/>
      <c r="M8" s="15">
        <v>9.9</v>
      </c>
      <c r="N8" s="15">
        <v>0</v>
      </c>
      <c r="O8" s="15">
        <v>9.9</v>
      </c>
      <c r="P8" s="15">
        <v>0</v>
      </c>
      <c r="Q8" s="15">
        <v>2.84</v>
      </c>
      <c r="R8" s="15">
        <v>0</v>
      </c>
      <c r="S8" s="15">
        <v>12.74</v>
      </c>
      <c r="T8" s="15"/>
      <c r="U8" s="15"/>
      <c r="V8" s="15">
        <v>9.66</v>
      </c>
      <c r="W8" s="15">
        <v>0</v>
      </c>
      <c r="X8" s="15">
        <v>9.66</v>
      </c>
      <c r="Y8" s="15">
        <v>0</v>
      </c>
      <c r="Z8" s="15">
        <v>0.48</v>
      </c>
      <c r="AA8" s="15">
        <v>0</v>
      </c>
      <c r="AB8" s="15">
        <v>10.14</v>
      </c>
      <c r="AC8" s="72" t="s">
        <v>92</v>
      </c>
      <c r="AD8" s="74"/>
      <c r="AE8" s="74"/>
      <c r="AF8" s="16" t="s">
        <v>92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  <c r="BU8" s="18">
        <v>0</v>
      </c>
      <c r="BV8" s="18">
        <v>0</v>
      </c>
      <c r="BW8" s="18">
        <v>0</v>
      </c>
      <c r="BX8" s="18">
        <v>0</v>
      </c>
      <c r="BY8" s="18">
        <v>0</v>
      </c>
    </row>
    <row r="9" spans="1:77">
      <c r="A9" s="12">
        <v>2010</v>
      </c>
      <c r="B9" s="12" t="s">
        <v>95</v>
      </c>
      <c r="C9" s="12" t="s">
        <v>96</v>
      </c>
      <c r="D9" s="12">
        <v>33335</v>
      </c>
      <c r="E9" s="12" t="s">
        <v>88</v>
      </c>
      <c r="F9" s="12" t="s">
        <v>97</v>
      </c>
      <c r="G9" s="13" t="s">
        <v>90</v>
      </c>
      <c r="H9" s="14">
        <v>37131</v>
      </c>
      <c r="I9" s="14">
        <v>40095</v>
      </c>
      <c r="J9" s="13" t="s">
        <v>91</v>
      </c>
      <c r="K9" s="55"/>
      <c r="L9" s="15"/>
      <c r="M9" s="15">
        <v>12</v>
      </c>
      <c r="N9" s="15">
        <v>0</v>
      </c>
      <c r="O9" s="15">
        <v>12</v>
      </c>
      <c r="P9" s="15">
        <v>4</v>
      </c>
      <c r="Q9" s="15">
        <v>2</v>
      </c>
      <c r="R9" s="15">
        <v>0</v>
      </c>
      <c r="S9" s="15">
        <v>18</v>
      </c>
      <c r="T9" s="15"/>
      <c r="U9" s="15"/>
      <c r="V9" s="15">
        <v>9.9920000000000009</v>
      </c>
      <c r="W9" s="15">
        <v>0</v>
      </c>
      <c r="X9" s="15">
        <v>9.9920000000000009</v>
      </c>
      <c r="Y9" s="15">
        <v>4.6159999999999997</v>
      </c>
      <c r="Z9" s="15">
        <v>1.5109999999999999</v>
      </c>
      <c r="AA9" s="15">
        <v>0</v>
      </c>
      <c r="AB9" s="15">
        <v>16.119</v>
      </c>
      <c r="AC9" s="72" t="s">
        <v>93</v>
      </c>
      <c r="AD9" s="74" t="s">
        <v>98</v>
      </c>
      <c r="AE9" s="74" t="s">
        <v>99</v>
      </c>
      <c r="AF9" s="16" t="s">
        <v>92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</row>
    <row r="10" spans="1:77">
      <c r="A10" s="12">
        <v>2010</v>
      </c>
      <c r="B10" s="12">
        <v>1998</v>
      </c>
      <c r="C10" s="12" t="s">
        <v>100</v>
      </c>
      <c r="D10" s="12">
        <v>31242</v>
      </c>
      <c r="E10" s="12" t="s">
        <v>88</v>
      </c>
      <c r="F10" s="12" t="s">
        <v>89</v>
      </c>
      <c r="G10" s="13" t="s">
        <v>90</v>
      </c>
      <c r="H10" s="14">
        <v>37777</v>
      </c>
      <c r="I10" s="14">
        <v>40491</v>
      </c>
      <c r="J10" s="13" t="s">
        <v>91</v>
      </c>
      <c r="K10" s="55"/>
      <c r="L10" s="15"/>
      <c r="M10" s="15">
        <v>14</v>
      </c>
      <c r="N10" s="15">
        <v>0</v>
      </c>
      <c r="O10" s="15">
        <v>14</v>
      </c>
      <c r="P10" s="15">
        <v>0</v>
      </c>
      <c r="Q10" s="15">
        <v>3.5</v>
      </c>
      <c r="R10" s="15">
        <v>0</v>
      </c>
      <c r="S10" s="15">
        <v>17.5</v>
      </c>
      <c r="T10" s="15"/>
      <c r="U10" s="15"/>
      <c r="V10" s="15">
        <v>15.4</v>
      </c>
      <c r="W10" s="15">
        <v>0</v>
      </c>
      <c r="X10" s="15">
        <v>15.4</v>
      </c>
      <c r="Y10" s="15">
        <v>0</v>
      </c>
      <c r="Z10" s="15">
        <v>2.9</v>
      </c>
      <c r="AA10" s="15">
        <v>0</v>
      </c>
      <c r="AB10" s="15">
        <v>18.3</v>
      </c>
      <c r="AC10" s="72" t="s">
        <v>92</v>
      </c>
      <c r="AD10" s="74"/>
      <c r="AE10" s="74"/>
      <c r="AF10" s="16" t="s">
        <v>92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</row>
    <row r="11" spans="1:77">
      <c r="A11" s="12">
        <v>2012</v>
      </c>
      <c r="B11" s="12">
        <v>2218</v>
      </c>
      <c r="C11" s="12" t="s">
        <v>101</v>
      </c>
      <c r="D11" s="12" t="s">
        <v>102</v>
      </c>
      <c r="E11" s="12" t="s">
        <v>88</v>
      </c>
      <c r="F11" s="12" t="s">
        <v>103</v>
      </c>
      <c r="G11" s="19" t="s">
        <v>90</v>
      </c>
      <c r="H11" s="21">
        <v>38701</v>
      </c>
      <c r="I11" s="21">
        <v>40359</v>
      </c>
      <c r="J11" s="19" t="s">
        <v>91</v>
      </c>
      <c r="K11" s="56"/>
      <c r="L11" s="23"/>
      <c r="M11" s="23">
        <v>10</v>
      </c>
      <c r="N11" s="23">
        <v>0</v>
      </c>
      <c r="O11" s="15">
        <v>10</v>
      </c>
      <c r="P11" s="23">
        <v>0</v>
      </c>
      <c r="Q11" s="23">
        <v>0</v>
      </c>
      <c r="R11" s="15">
        <v>0</v>
      </c>
      <c r="S11" s="15">
        <v>10</v>
      </c>
      <c r="T11" s="15"/>
      <c r="U11" s="24"/>
      <c r="V11" s="24">
        <v>5.1503290000000002</v>
      </c>
      <c r="W11" s="24">
        <v>0</v>
      </c>
      <c r="X11" s="15">
        <v>5.1503290000000002</v>
      </c>
      <c r="Y11" s="24">
        <v>0</v>
      </c>
      <c r="Z11" s="24">
        <v>0</v>
      </c>
      <c r="AA11" s="24">
        <v>0</v>
      </c>
      <c r="AB11" s="15">
        <v>5.1503290000000002</v>
      </c>
      <c r="AC11" s="72" t="s">
        <v>92</v>
      </c>
      <c r="AD11" s="74"/>
      <c r="AE11" s="74"/>
      <c r="AF11" s="16" t="s">
        <v>92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25">
        <v>0</v>
      </c>
      <c r="BN11" s="25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</row>
    <row r="12" spans="1:77">
      <c r="A12" s="12">
        <v>2012</v>
      </c>
      <c r="B12" s="12">
        <v>2238</v>
      </c>
      <c r="C12" s="12" t="s">
        <v>104</v>
      </c>
      <c r="D12" s="12" t="s">
        <v>105</v>
      </c>
      <c r="E12" s="12" t="s">
        <v>88</v>
      </c>
      <c r="F12" s="12" t="s">
        <v>89</v>
      </c>
      <c r="G12" s="19" t="s">
        <v>90</v>
      </c>
      <c r="H12" s="21">
        <v>38889</v>
      </c>
      <c r="I12" s="21">
        <v>41086</v>
      </c>
      <c r="J12" s="19" t="s">
        <v>91</v>
      </c>
      <c r="K12" s="56"/>
      <c r="L12" s="23"/>
      <c r="M12" s="23">
        <v>13</v>
      </c>
      <c r="N12" s="23">
        <v>0</v>
      </c>
      <c r="O12" s="15">
        <v>13</v>
      </c>
      <c r="P12" s="23">
        <v>0</v>
      </c>
      <c r="Q12" s="23">
        <v>3.3780000000000001</v>
      </c>
      <c r="R12" s="23">
        <v>0</v>
      </c>
      <c r="S12" s="15">
        <v>16.378</v>
      </c>
      <c r="T12" s="15"/>
      <c r="U12" s="24"/>
      <c r="V12" s="24">
        <v>13.39</v>
      </c>
      <c r="W12" s="24">
        <v>0</v>
      </c>
      <c r="X12" s="15">
        <v>13.39</v>
      </c>
      <c r="Y12" s="24">
        <v>0</v>
      </c>
      <c r="Z12" s="24">
        <v>0.73</v>
      </c>
      <c r="AA12" s="24">
        <v>0</v>
      </c>
      <c r="AB12" s="15">
        <v>14.120000000000001</v>
      </c>
      <c r="AC12" s="72" t="s">
        <v>92</v>
      </c>
      <c r="AD12" s="74"/>
      <c r="AE12" s="74"/>
      <c r="AF12" s="16" t="s">
        <v>92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22">
        <v>0</v>
      </c>
      <c r="BB12" s="18">
        <v>0</v>
      </c>
      <c r="BC12" s="18">
        <v>0</v>
      </c>
      <c r="BD12" s="22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0</v>
      </c>
      <c r="BQ12" s="18">
        <v>0</v>
      </c>
      <c r="BR12" s="18">
        <v>0</v>
      </c>
      <c r="BS12" s="18">
        <v>0</v>
      </c>
      <c r="BT12" s="18">
        <v>0</v>
      </c>
      <c r="BU12" s="18">
        <v>0</v>
      </c>
      <c r="BV12" s="18">
        <v>0</v>
      </c>
      <c r="BW12" s="18">
        <v>0</v>
      </c>
      <c r="BX12" s="18">
        <v>0</v>
      </c>
      <c r="BY12" s="18">
        <v>0</v>
      </c>
    </row>
    <row r="13" spans="1:77">
      <c r="A13" s="12">
        <v>2012</v>
      </c>
      <c r="B13" s="12">
        <v>2010</v>
      </c>
      <c r="C13" s="12" t="s">
        <v>106</v>
      </c>
      <c r="D13" s="12" t="s">
        <v>107</v>
      </c>
      <c r="E13" s="12" t="s">
        <v>88</v>
      </c>
      <c r="F13" s="12" t="s">
        <v>108</v>
      </c>
      <c r="G13" s="19" t="s">
        <v>90</v>
      </c>
      <c r="H13" s="21">
        <v>37908</v>
      </c>
      <c r="I13" s="21">
        <v>39801</v>
      </c>
      <c r="J13" s="19" t="s">
        <v>91</v>
      </c>
      <c r="K13" s="56"/>
      <c r="L13" s="23"/>
      <c r="M13" s="23">
        <v>13.5</v>
      </c>
      <c r="N13" s="23">
        <v>0</v>
      </c>
      <c r="O13" s="15">
        <v>13.5</v>
      </c>
      <c r="P13" s="23">
        <v>0</v>
      </c>
      <c r="Q13" s="23">
        <v>0</v>
      </c>
      <c r="R13" s="15">
        <v>0</v>
      </c>
      <c r="S13" s="15">
        <v>13.5</v>
      </c>
      <c r="T13" s="15"/>
      <c r="U13" s="24"/>
      <c r="V13" s="24">
        <v>14.12</v>
      </c>
      <c r="W13" s="24">
        <v>0</v>
      </c>
      <c r="X13" s="15">
        <v>14.12</v>
      </c>
      <c r="Y13" s="24">
        <v>0</v>
      </c>
      <c r="Z13" s="24">
        <v>0</v>
      </c>
      <c r="AA13" s="24">
        <v>0</v>
      </c>
      <c r="AB13" s="15">
        <v>14.12</v>
      </c>
      <c r="AC13" s="72" t="s">
        <v>92</v>
      </c>
      <c r="AD13" s="74"/>
      <c r="AE13" s="74"/>
      <c r="AF13" s="16" t="s">
        <v>92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0</v>
      </c>
      <c r="BY13" s="22">
        <v>0</v>
      </c>
    </row>
    <row r="14" spans="1:77">
      <c r="A14" s="12">
        <v>2012</v>
      </c>
      <c r="B14" s="12">
        <v>2011</v>
      </c>
      <c r="C14" s="12" t="s">
        <v>109</v>
      </c>
      <c r="D14" s="12" t="s">
        <v>110</v>
      </c>
      <c r="E14" s="12" t="s">
        <v>88</v>
      </c>
      <c r="F14" s="12" t="s">
        <v>111</v>
      </c>
      <c r="G14" s="19" t="s">
        <v>90</v>
      </c>
      <c r="H14" s="20">
        <v>37908</v>
      </c>
      <c r="I14" s="20">
        <v>40759</v>
      </c>
      <c r="J14" s="19" t="s">
        <v>91</v>
      </c>
      <c r="K14" s="56"/>
      <c r="L14" s="23"/>
      <c r="M14" s="23">
        <v>2</v>
      </c>
      <c r="N14" s="23">
        <v>0</v>
      </c>
      <c r="O14" s="15">
        <v>2</v>
      </c>
      <c r="P14" s="23">
        <v>0</v>
      </c>
      <c r="Q14" s="23">
        <v>0</v>
      </c>
      <c r="R14" s="15">
        <v>0</v>
      </c>
      <c r="S14" s="15">
        <v>2</v>
      </c>
      <c r="T14" s="15"/>
      <c r="U14" s="24"/>
      <c r="V14" s="24">
        <v>2.0089999999999999</v>
      </c>
      <c r="W14" s="24">
        <v>0</v>
      </c>
      <c r="X14" s="15">
        <v>2.0089999999999999</v>
      </c>
      <c r="Y14" s="24">
        <v>0</v>
      </c>
      <c r="Z14" s="24">
        <v>0.4</v>
      </c>
      <c r="AA14" s="24">
        <v>0</v>
      </c>
      <c r="AB14" s="15">
        <v>2.4089999999999998</v>
      </c>
      <c r="AC14" s="72" t="s">
        <v>92</v>
      </c>
      <c r="AD14" s="74"/>
      <c r="AE14" s="74"/>
      <c r="AF14" s="16" t="s">
        <v>92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8">
        <v>0</v>
      </c>
      <c r="AP14" s="18">
        <v>0</v>
      </c>
      <c r="AQ14" s="22">
        <v>0</v>
      </c>
      <c r="AR14" s="18">
        <v>0</v>
      </c>
      <c r="AS14" s="22">
        <v>0</v>
      </c>
      <c r="AT14" s="18">
        <v>0</v>
      </c>
      <c r="AU14" s="22">
        <v>0</v>
      </c>
      <c r="AV14" s="22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</row>
    <row r="15" spans="1:77">
      <c r="A15" s="12">
        <v>2013</v>
      </c>
      <c r="B15" s="29" t="s">
        <v>112</v>
      </c>
      <c r="C15" s="12" t="s">
        <v>113</v>
      </c>
      <c r="D15" s="12" t="s">
        <v>114</v>
      </c>
      <c r="E15" s="12" t="s">
        <v>88</v>
      </c>
      <c r="F15" s="12" t="s">
        <v>103</v>
      </c>
      <c r="G15" s="31" t="s">
        <v>90</v>
      </c>
      <c r="H15" s="32">
        <v>39988</v>
      </c>
      <c r="I15" s="33">
        <v>41182</v>
      </c>
      <c r="J15" s="73" t="s">
        <v>91</v>
      </c>
      <c r="K15" s="57"/>
      <c r="L15" s="23"/>
      <c r="M15" s="23">
        <v>60</v>
      </c>
      <c r="N15" s="23">
        <v>0</v>
      </c>
      <c r="O15" s="23">
        <v>60</v>
      </c>
      <c r="P15" s="23">
        <v>50</v>
      </c>
      <c r="Q15" s="23">
        <v>0</v>
      </c>
      <c r="R15" s="23">
        <v>0</v>
      </c>
      <c r="S15" s="23">
        <v>110</v>
      </c>
      <c r="T15" s="23"/>
      <c r="U15" s="28"/>
      <c r="V15" s="28">
        <v>60.768000000000001</v>
      </c>
      <c r="W15" s="28">
        <v>0</v>
      </c>
      <c r="X15" s="28">
        <v>60.768000000000001</v>
      </c>
      <c r="Y15" s="28">
        <v>0</v>
      </c>
      <c r="Z15" s="28">
        <v>0</v>
      </c>
      <c r="AA15" s="28">
        <v>0</v>
      </c>
      <c r="AB15" s="28">
        <v>60.768000000000001</v>
      </c>
      <c r="AC15" s="69" t="s">
        <v>92</v>
      </c>
      <c r="AD15" s="75"/>
      <c r="AE15" s="75"/>
      <c r="AF15" s="34" t="s">
        <v>93</v>
      </c>
      <c r="AG15" s="17">
        <v>0</v>
      </c>
      <c r="AH15" s="17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23806</v>
      </c>
      <c r="BU15" s="22">
        <v>18092.560000000001</v>
      </c>
      <c r="BV15" s="22">
        <v>5713.4399999999987</v>
      </c>
      <c r="BW15" s="22">
        <v>0</v>
      </c>
      <c r="BX15" s="22">
        <v>0</v>
      </c>
      <c r="BY15" s="22">
        <v>0</v>
      </c>
    </row>
    <row r="16" spans="1:77">
      <c r="A16" s="12">
        <v>2013</v>
      </c>
      <c r="B16" s="12" t="s">
        <v>115</v>
      </c>
      <c r="C16" s="12" t="s">
        <v>116</v>
      </c>
      <c r="D16" s="12">
        <v>41911</v>
      </c>
      <c r="E16" s="12" t="s">
        <v>88</v>
      </c>
      <c r="F16" s="12" t="s">
        <v>117</v>
      </c>
      <c r="G16" s="19" t="s">
        <v>118</v>
      </c>
      <c r="H16" s="37">
        <v>39296</v>
      </c>
      <c r="I16" s="37">
        <v>41594</v>
      </c>
      <c r="J16" s="27" t="s">
        <v>119</v>
      </c>
      <c r="K16" s="38"/>
      <c r="L16" s="30"/>
      <c r="M16" s="30">
        <v>0</v>
      </c>
      <c r="N16" s="23">
        <v>10</v>
      </c>
      <c r="O16" s="23">
        <v>10</v>
      </c>
      <c r="P16" s="59">
        <v>0</v>
      </c>
      <c r="Q16" s="59">
        <v>0</v>
      </c>
      <c r="R16" s="60">
        <v>0</v>
      </c>
      <c r="S16" s="61">
        <v>10</v>
      </c>
      <c r="T16" s="23"/>
      <c r="U16" s="28"/>
      <c r="V16" s="28">
        <v>0</v>
      </c>
      <c r="W16" s="28">
        <v>10</v>
      </c>
      <c r="X16" s="28">
        <v>10</v>
      </c>
      <c r="Y16" s="28">
        <v>0</v>
      </c>
      <c r="Z16" s="28">
        <v>0</v>
      </c>
      <c r="AA16" s="28">
        <v>0</v>
      </c>
      <c r="AB16" s="28">
        <v>10</v>
      </c>
      <c r="AC16" s="69" t="s">
        <v>92</v>
      </c>
      <c r="AD16" s="75"/>
      <c r="AE16" s="75"/>
      <c r="AF16" s="13" t="s">
        <v>92</v>
      </c>
      <c r="AG16" s="17">
        <v>0</v>
      </c>
      <c r="AH16" s="17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0</v>
      </c>
    </row>
    <row r="17" spans="1:77">
      <c r="A17" s="12">
        <v>2014</v>
      </c>
      <c r="B17" s="12" t="s">
        <v>120</v>
      </c>
      <c r="C17" s="12" t="s">
        <v>121</v>
      </c>
      <c r="D17" s="12">
        <v>43127</v>
      </c>
      <c r="E17" s="12" t="s">
        <v>88</v>
      </c>
      <c r="F17" s="12" t="s">
        <v>89</v>
      </c>
      <c r="G17" s="19" t="s">
        <v>90</v>
      </c>
      <c r="H17" s="14">
        <v>40074</v>
      </c>
      <c r="I17" s="37">
        <v>41869</v>
      </c>
      <c r="J17" s="27" t="s">
        <v>91</v>
      </c>
      <c r="K17" s="38"/>
      <c r="L17" s="30"/>
      <c r="M17" s="30">
        <v>17</v>
      </c>
      <c r="N17" s="23">
        <v>0</v>
      </c>
      <c r="O17" s="23">
        <v>17</v>
      </c>
      <c r="P17" s="59">
        <v>0</v>
      </c>
      <c r="Q17" s="59">
        <v>9.36</v>
      </c>
      <c r="R17" s="60">
        <v>0</v>
      </c>
      <c r="S17" s="61">
        <v>26.36</v>
      </c>
      <c r="T17" s="23"/>
      <c r="U17" s="28"/>
      <c r="V17" s="28">
        <v>16.989999999999998</v>
      </c>
      <c r="W17" s="28">
        <v>0</v>
      </c>
      <c r="X17" s="28">
        <v>16.989999999999998</v>
      </c>
      <c r="Y17" s="28">
        <v>0</v>
      </c>
      <c r="Z17" s="28">
        <v>9.19</v>
      </c>
      <c r="AA17" s="28">
        <v>0</v>
      </c>
      <c r="AB17" s="28">
        <v>26.18</v>
      </c>
      <c r="AC17" s="69" t="s">
        <v>92</v>
      </c>
      <c r="AD17" s="75"/>
      <c r="AE17" s="75"/>
      <c r="AF17" s="13" t="s">
        <v>92</v>
      </c>
      <c r="AG17" s="17">
        <v>0</v>
      </c>
      <c r="AH17" s="17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0</v>
      </c>
    </row>
    <row r="18" spans="1:77">
      <c r="A18" s="12">
        <v>2014</v>
      </c>
      <c r="B18" s="12" t="s">
        <v>122</v>
      </c>
      <c r="C18" s="12" t="s">
        <v>123</v>
      </c>
      <c r="D18" s="12">
        <v>35376</v>
      </c>
      <c r="E18" s="12" t="s">
        <v>88</v>
      </c>
      <c r="F18" s="12" t="s">
        <v>89</v>
      </c>
      <c r="G18" s="19" t="s">
        <v>90</v>
      </c>
      <c r="H18" s="14">
        <v>39071</v>
      </c>
      <c r="I18" s="37">
        <v>40890</v>
      </c>
      <c r="J18" s="27" t="s">
        <v>91</v>
      </c>
      <c r="K18" s="38"/>
      <c r="L18" s="30"/>
      <c r="M18" s="30">
        <v>5</v>
      </c>
      <c r="N18" s="23">
        <v>0</v>
      </c>
      <c r="O18" s="23">
        <v>5</v>
      </c>
      <c r="P18" s="59">
        <v>0</v>
      </c>
      <c r="Q18" s="59">
        <v>1.26</v>
      </c>
      <c r="R18" s="60">
        <v>0</v>
      </c>
      <c r="S18" s="61">
        <v>6.26</v>
      </c>
      <c r="T18" s="23"/>
      <c r="U18" s="28"/>
      <c r="V18" s="28">
        <v>5.68</v>
      </c>
      <c r="W18" s="28">
        <v>0</v>
      </c>
      <c r="X18" s="28">
        <v>5.68</v>
      </c>
      <c r="Y18" s="28">
        <v>0</v>
      </c>
      <c r="Z18" s="28">
        <v>1.34</v>
      </c>
      <c r="AA18" s="28">
        <v>0</v>
      </c>
      <c r="AB18" s="28">
        <v>7.02</v>
      </c>
      <c r="AC18" s="69" t="s">
        <v>92</v>
      </c>
      <c r="AD18" s="75"/>
      <c r="AE18" s="75"/>
      <c r="AF18" s="13" t="s">
        <v>92</v>
      </c>
      <c r="AG18" s="17">
        <v>0</v>
      </c>
      <c r="AH18" s="17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</row>
    <row r="19" spans="1:77">
      <c r="A19" s="12">
        <v>2015</v>
      </c>
      <c r="B19" s="12" t="s">
        <v>124</v>
      </c>
      <c r="C19" s="12" t="s">
        <v>125</v>
      </c>
      <c r="D19" s="12" t="s">
        <v>126</v>
      </c>
      <c r="E19" s="12" t="s">
        <v>88</v>
      </c>
      <c r="F19" s="12" t="s">
        <v>89</v>
      </c>
      <c r="G19" s="19" t="s">
        <v>90</v>
      </c>
      <c r="H19" s="14">
        <v>39773</v>
      </c>
      <c r="I19" s="37">
        <v>41973</v>
      </c>
      <c r="J19" s="27" t="s">
        <v>91</v>
      </c>
      <c r="K19" s="38"/>
      <c r="L19" s="30"/>
      <c r="M19" s="30">
        <v>10</v>
      </c>
      <c r="N19" s="23">
        <v>0</v>
      </c>
      <c r="O19" s="23">
        <v>10</v>
      </c>
      <c r="P19" s="59">
        <v>0</v>
      </c>
      <c r="Q19" s="59">
        <v>0.83</v>
      </c>
      <c r="R19" s="60">
        <v>0</v>
      </c>
      <c r="S19" s="61">
        <v>10.83</v>
      </c>
      <c r="T19" s="23"/>
      <c r="U19" s="28"/>
      <c r="V19" s="28">
        <v>9.99</v>
      </c>
      <c r="W19" s="28">
        <v>0</v>
      </c>
      <c r="X19" s="28">
        <v>9.99</v>
      </c>
      <c r="Y19" s="28">
        <v>0</v>
      </c>
      <c r="Z19" s="28">
        <v>0.54</v>
      </c>
      <c r="AA19" s="28">
        <v>0</v>
      </c>
      <c r="AB19" s="28">
        <v>10.530000000000001</v>
      </c>
      <c r="AC19" s="69" t="s">
        <v>92</v>
      </c>
      <c r="AD19" s="75"/>
      <c r="AE19" s="75"/>
      <c r="AF19" s="13" t="s">
        <v>93</v>
      </c>
      <c r="AG19" s="17">
        <v>0</v>
      </c>
      <c r="AH19" s="17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3526</v>
      </c>
      <c r="BU19" s="22">
        <v>2538.7199999999998</v>
      </c>
      <c r="BV19" s="22">
        <v>987</v>
      </c>
      <c r="BW19" s="22">
        <v>0</v>
      </c>
      <c r="BX19" s="22">
        <v>0</v>
      </c>
      <c r="BY19" s="22">
        <v>0</v>
      </c>
    </row>
    <row r="20" spans="1:77">
      <c r="A20" s="12">
        <v>2015</v>
      </c>
      <c r="B20" s="12">
        <v>2087</v>
      </c>
      <c r="C20" s="12" t="s">
        <v>127</v>
      </c>
      <c r="D20" s="12" t="s">
        <v>128</v>
      </c>
      <c r="E20" s="12" t="s">
        <v>88</v>
      </c>
      <c r="F20" s="12" t="s">
        <v>89</v>
      </c>
      <c r="G20" s="19" t="s">
        <v>90</v>
      </c>
      <c r="H20" s="14">
        <v>38190</v>
      </c>
      <c r="I20" s="37">
        <v>42004</v>
      </c>
      <c r="J20" s="27" t="s">
        <v>91</v>
      </c>
      <c r="K20" s="38"/>
      <c r="L20" s="30"/>
      <c r="M20" s="30">
        <v>41.43</v>
      </c>
      <c r="N20" s="23">
        <v>0</v>
      </c>
      <c r="O20" s="23">
        <v>41.43</v>
      </c>
      <c r="P20" s="59">
        <v>25.4</v>
      </c>
      <c r="Q20" s="59">
        <v>15.6</v>
      </c>
      <c r="R20" s="60">
        <v>0</v>
      </c>
      <c r="S20" s="61">
        <v>82.429999999999993</v>
      </c>
      <c r="T20" s="23"/>
      <c r="U20" s="28"/>
      <c r="V20" s="28">
        <v>67</v>
      </c>
      <c r="W20" s="28">
        <v>0</v>
      </c>
      <c r="X20" s="28">
        <v>67</v>
      </c>
      <c r="Y20" s="28">
        <v>56.300000000000004</v>
      </c>
      <c r="Z20" s="28">
        <v>29.7</v>
      </c>
      <c r="AA20" s="28">
        <v>0</v>
      </c>
      <c r="AB20" s="28">
        <v>153</v>
      </c>
      <c r="AC20" s="69" t="s">
        <v>93</v>
      </c>
      <c r="AD20" s="75" t="s">
        <v>129</v>
      </c>
      <c r="AE20" s="75" t="s">
        <v>130</v>
      </c>
      <c r="AF20" s="13" t="s">
        <v>93</v>
      </c>
      <c r="AG20" s="17">
        <v>0</v>
      </c>
      <c r="AH20" s="17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22">
        <v>0</v>
      </c>
      <c r="AO20" s="22">
        <v>0</v>
      </c>
      <c r="AP20" s="22">
        <v>0</v>
      </c>
      <c r="AQ20" s="22">
        <v>102720</v>
      </c>
      <c r="AR20" s="22">
        <v>0</v>
      </c>
      <c r="AS20" s="22">
        <v>155.01666</v>
      </c>
      <c r="AT20" s="22">
        <v>428</v>
      </c>
      <c r="AU20" s="22">
        <v>37.049999999999997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</row>
    <row r="21" spans="1:77">
      <c r="A21" s="12">
        <v>2015</v>
      </c>
      <c r="B21" s="12">
        <v>2621</v>
      </c>
      <c r="C21" s="12" t="s">
        <v>131</v>
      </c>
      <c r="D21" s="12" t="s">
        <v>132</v>
      </c>
      <c r="E21" s="12" t="s">
        <v>88</v>
      </c>
      <c r="F21" s="12" t="s">
        <v>89</v>
      </c>
      <c r="G21" s="19" t="s">
        <v>90</v>
      </c>
      <c r="H21" s="14">
        <v>40267</v>
      </c>
      <c r="I21" s="37">
        <v>41850</v>
      </c>
      <c r="J21" s="27" t="s">
        <v>91</v>
      </c>
      <c r="K21" s="38"/>
      <c r="L21" s="30"/>
      <c r="M21" s="30">
        <v>8</v>
      </c>
      <c r="N21" s="23">
        <v>0</v>
      </c>
      <c r="O21" s="23">
        <v>8</v>
      </c>
      <c r="P21" s="59">
        <v>0</v>
      </c>
      <c r="Q21" s="59">
        <v>0</v>
      </c>
      <c r="R21" s="60">
        <v>0</v>
      </c>
      <c r="S21" s="61">
        <v>8</v>
      </c>
      <c r="T21" s="23"/>
      <c r="U21" s="28"/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69" t="s">
        <v>92</v>
      </c>
      <c r="AD21" s="75"/>
      <c r="AE21" s="75"/>
      <c r="AF21" s="13" t="s">
        <v>93</v>
      </c>
      <c r="AG21" s="17">
        <v>0</v>
      </c>
      <c r="AH21" s="17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22">
        <v>0</v>
      </c>
      <c r="AO21" s="22">
        <v>0</v>
      </c>
      <c r="AP21" s="22">
        <v>0</v>
      </c>
      <c r="AQ21" s="22">
        <v>102720</v>
      </c>
      <c r="AR21" s="22">
        <v>0</v>
      </c>
      <c r="AS21" s="22">
        <v>155.01666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</row>
    <row r="22" spans="1:77">
      <c r="A22" s="12">
        <v>2015</v>
      </c>
      <c r="B22" s="12" t="s">
        <v>133</v>
      </c>
      <c r="C22" s="12" t="s">
        <v>131</v>
      </c>
      <c r="D22" s="12" t="s">
        <v>132</v>
      </c>
      <c r="E22" s="12" t="s">
        <v>88</v>
      </c>
      <c r="F22" s="12" t="s">
        <v>89</v>
      </c>
      <c r="G22" s="19" t="s">
        <v>90</v>
      </c>
      <c r="H22" s="14">
        <v>40267</v>
      </c>
      <c r="I22" s="37">
        <v>42004</v>
      </c>
      <c r="J22" s="27" t="s">
        <v>91</v>
      </c>
      <c r="K22" s="38"/>
      <c r="L22" s="30"/>
      <c r="M22" s="30">
        <v>16</v>
      </c>
      <c r="N22" s="23">
        <v>0</v>
      </c>
      <c r="O22" s="23">
        <v>16</v>
      </c>
      <c r="P22" s="59">
        <v>0</v>
      </c>
      <c r="Q22" s="59">
        <v>0</v>
      </c>
      <c r="R22" s="60">
        <v>0</v>
      </c>
      <c r="S22" s="61">
        <v>16</v>
      </c>
      <c r="T22" s="23"/>
      <c r="U22" s="28"/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69" t="s">
        <v>92</v>
      </c>
      <c r="AD22" s="75"/>
      <c r="AE22" s="75"/>
      <c r="AF22" s="13" t="s">
        <v>93</v>
      </c>
      <c r="AG22" s="17">
        <v>0</v>
      </c>
      <c r="AH22" s="17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22">
        <v>0</v>
      </c>
      <c r="AO22" s="22">
        <v>0</v>
      </c>
      <c r="AP22" s="22">
        <v>0</v>
      </c>
      <c r="AQ22" s="22">
        <v>102720</v>
      </c>
      <c r="AR22" s="22">
        <v>0</v>
      </c>
      <c r="AS22" s="22">
        <v>155.01666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</row>
    <row r="23" spans="1:77">
      <c r="A23" s="12">
        <v>2015</v>
      </c>
      <c r="B23" s="12" t="s">
        <v>134</v>
      </c>
      <c r="C23" s="12" t="s">
        <v>135</v>
      </c>
      <c r="D23" s="12" t="s">
        <v>136</v>
      </c>
      <c r="E23" s="12" t="s">
        <v>88</v>
      </c>
      <c r="F23" s="12" t="s">
        <v>89</v>
      </c>
      <c r="G23" s="19" t="s">
        <v>90</v>
      </c>
      <c r="H23" s="14">
        <v>39405</v>
      </c>
      <c r="I23" s="37">
        <v>41820</v>
      </c>
      <c r="J23" s="27" t="s">
        <v>91</v>
      </c>
      <c r="K23" s="38"/>
      <c r="L23" s="30"/>
      <c r="M23" s="30">
        <v>14</v>
      </c>
      <c r="N23" s="23">
        <v>0</v>
      </c>
      <c r="O23" s="23">
        <v>14</v>
      </c>
      <c r="P23" s="59">
        <v>0</v>
      </c>
      <c r="Q23" s="59">
        <v>3.6</v>
      </c>
      <c r="R23" s="60">
        <v>0</v>
      </c>
      <c r="S23" s="61">
        <v>17.600000000000001</v>
      </c>
      <c r="T23" s="23"/>
      <c r="U23" s="28"/>
      <c r="V23" s="28">
        <v>12.8</v>
      </c>
      <c r="W23" s="28">
        <v>0</v>
      </c>
      <c r="X23" s="28">
        <v>12.8</v>
      </c>
      <c r="Y23" s="28">
        <v>0</v>
      </c>
      <c r="Z23" s="28">
        <v>3.4</v>
      </c>
      <c r="AA23" s="28">
        <v>0</v>
      </c>
      <c r="AB23" s="28">
        <v>16.2</v>
      </c>
      <c r="AC23" s="69" t="s">
        <v>92</v>
      </c>
      <c r="AD23" s="75"/>
      <c r="AE23" s="75"/>
      <c r="AF23" s="13" t="s">
        <v>92</v>
      </c>
      <c r="AG23" s="17">
        <v>0</v>
      </c>
      <c r="AH23" s="17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</row>
    <row r="24" spans="1:77">
      <c r="A24" s="12">
        <v>2016</v>
      </c>
      <c r="B24" s="12">
        <v>2301</v>
      </c>
      <c r="C24" s="12" t="s">
        <v>137</v>
      </c>
      <c r="D24" s="12" t="s">
        <v>138</v>
      </c>
      <c r="E24" s="12" t="s">
        <v>88</v>
      </c>
      <c r="F24" s="12" t="s">
        <v>139</v>
      </c>
      <c r="G24" s="19" t="s">
        <v>90</v>
      </c>
      <c r="H24" s="14">
        <v>39070</v>
      </c>
      <c r="I24" s="37">
        <v>42356</v>
      </c>
      <c r="J24" s="27" t="s">
        <v>91</v>
      </c>
      <c r="K24" s="38"/>
      <c r="L24" s="30"/>
      <c r="M24" s="30">
        <v>35.229999999999997</v>
      </c>
      <c r="N24" s="23">
        <v>0</v>
      </c>
      <c r="O24" s="23">
        <v>35.229999999999997</v>
      </c>
      <c r="P24" s="59">
        <v>2.1</v>
      </c>
      <c r="Q24" s="59">
        <v>7.3</v>
      </c>
      <c r="R24" s="60">
        <v>0</v>
      </c>
      <c r="S24" s="61">
        <v>44.629999999999995</v>
      </c>
      <c r="T24" s="23"/>
      <c r="U24" s="28"/>
      <c r="V24" s="28">
        <v>35.030999999999999</v>
      </c>
      <c r="W24" s="28">
        <v>0</v>
      </c>
      <c r="X24" s="28">
        <v>35.030999999999999</v>
      </c>
      <c r="Y24" s="28">
        <v>0.2</v>
      </c>
      <c r="Z24" s="28">
        <v>6.1</v>
      </c>
      <c r="AA24" s="28">
        <v>0</v>
      </c>
      <c r="AB24" s="28">
        <v>41.331000000000003</v>
      </c>
      <c r="AC24" s="69" t="s">
        <v>93</v>
      </c>
      <c r="AD24" s="75" t="s">
        <v>140</v>
      </c>
      <c r="AE24" s="75" t="s">
        <v>141</v>
      </c>
      <c r="AF24" s="13" t="s">
        <v>93</v>
      </c>
      <c r="AG24" s="17">
        <v>0</v>
      </c>
      <c r="AH24" s="17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12.3</v>
      </c>
      <c r="AT24" s="22">
        <v>0</v>
      </c>
      <c r="AU24" s="22">
        <v>12.3</v>
      </c>
      <c r="AV24" s="22">
        <v>0</v>
      </c>
      <c r="AW24" s="22">
        <v>12.3</v>
      </c>
      <c r="AX24" s="22">
        <v>0</v>
      </c>
      <c r="AY24" s="22">
        <v>0</v>
      </c>
      <c r="AZ24" s="22">
        <v>0</v>
      </c>
      <c r="BA24" s="22">
        <v>41611</v>
      </c>
      <c r="BB24" s="22">
        <v>0</v>
      </c>
      <c r="BC24" s="22">
        <v>41611</v>
      </c>
      <c r="BD24" s="22">
        <v>0</v>
      </c>
      <c r="BE24" s="22">
        <v>1950</v>
      </c>
      <c r="BF24" s="22">
        <v>120.4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</row>
    <row r="25" spans="1:77">
      <c r="A25" s="12">
        <v>2017</v>
      </c>
      <c r="B25" s="12">
        <v>3136</v>
      </c>
      <c r="C25" s="12" t="s">
        <v>142</v>
      </c>
      <c r="D25" s="12" t="s">
        <v>143</v>
      </c>
      <c r="E25" s="12" t="s">
        <v>88</v>
      </c>
      <c r="F25" s="12" t="s">
        <v>89</v>
      </c>
      <c r="G25" s="19" t="s">
        <v>118</v>
      </c>
      <c r="H25" s="36">
        <v>2014</v>
      </c>
      <c r="I25" s="36" t="s">
        <v>144</v>
      </c>
      <c r="J25" s="27" t="s">
        <v>145</v>
      </c>
      <c r="K25" s="38">
        <v>0</v>
      </c>
      <c r="L25" s="23">
        <v>0</v>
      </c>
      <c r="M25" s="23">
        <v>0</v>
      </c>
      <c r="N25" s="23">
        <v>40</v>
      </c>
      <c r="O25" s="23">
        <v>40</v>
      </c>
      <c r="P25" s="23">
        <v>0</v>
      </c>
      <c r="Q25" s="23">
        <v>0</v>
      </c>
      <c r="R25" s="23">
        <v>0</v>
      </c>
      <c r="S25" s="23">
        <v>40</v>
      </c>
      <c r="T25" s="23">
        <v>0</v>
      </c>
      <c r="U25" s="28">
        <v>0</v>
      </c>
      <c r="V25" s="28">
        <v>0</v>
      </c>
      <c r="W25" s="28">
        <v>40</v>
      </c>
      <c r="X25" s="28">
        <v>40</v>
      </c>
      <c r="Y25" s="28">
        <v>0</v>
      </c>
      <c r="Z25" s="28">
        <v>0</v>
      </c>
      <c r="AA25" s="28">
        <v>0</v>
      </c>
      <c r="AB25" s="28">
        <v>40</v>
      </c>
      <c r="AC25" s="69" t="s">
        <v>92</v>
      </c>
      <c r="AD25" s="75"/>
      <c r="AE25" s="75"/>
      <c r="AF25" s="13" t="s">
        <v>93</v>
      </c>
      <c r="AG25" s="17">
        <v>0</v>
      </c>
      <c r="AH25" s="17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16225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0</v>
      </c>
    </row>
    <row r="26" spans="1:77">
      <c r="A26" s="12">
        <v>2017</v>
      </c>
      <c r="B26" s="12">
        <v>3102</v>
      </c>
      <c r="C26" s="12" t="s">
        <v>146</v>
      </c>
      <c r="D26" s="12" t="s">
        <v>147</v>
      </c>
      <c r="E26" s="12" t="s">
        <v>88</v>
      </c>
      <c r="F26" s="12" t="s">
        <v>89</v>
      </c>
      <c r="G26" s="19" t="s">
        <v>118</v>
      </c>
      <c r="H26" s="36">
        <v>2013</v>
      </c>
      <c r="I26" s="36" t="s">
        <v>144</v>
      </c>
      <c r="J26" s="27" t="s">
        <v>145</v>
      </c>
      <c r="K26" s="38">
        <v>0</v>
      </c>
      <c r="L26" s="23">
        <v>0</v>
      </c>
      <c r="M26" s="23">
        <v>0</v>
      </c>
      <c r="N26" s="23">
        <v>30</v>
      </c>
      <c r="O26" s="23">
        <v>30</v>
      </c>
      <c r="P26" s="23">
        <v>0</v>
      </c>
      <c r="Q26" s="23">
        <v>0</v>
      </c>
      <c r="R26" s="23">
        <v>0</v>
      </c>
      <c r="S26" s="23">
        <v>30</v>
      </c>
      <c r="T26" s="23">
        <v>0</v>
      </c>
      <c r="U26" s="28">
        <v>0</v>
      </c>
      <c r="V26" s="28">
        <v>0</v>
      </c>
      <c r="W26" s="28">
        <v>30</v>
      </c>
      <c r="X26" s="28">
        <v>30</v>
      </c>
      <c r="Y26" s="28">
        <v>15</v>
      </c>
      <c r="Z26" s="28">
        <v>0</v>
      </c>
      <c r="AA26" s="28">
        <v>0</v>
      </c>
      <c r="AB26" s="28">
        <v>45</v>
      </c>
      <c r="AC26" s="69" t="s">
        <v>93</v>
      </c>
      <c r="AD26" s="75" t="s">
        <v>148</v>
      </c>
      <c r="AE26" s="75"/>
      <c r="AF26" s="13" t="s">
        <v>93</v>
      </c>
      <c r="AG26" s="17">
        <v>0</v>
      </c>
      <c r="AH26" s="17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21517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0</v>
      </c>
    </row>
    <row r="27" spans="1:77">
      <c r="A27" s="12">
        <v>2018</v>
      </c>
      <c r="B27" s="12">
        <v>3297</v>
      </c>
      <c r="C27" s="12" t="s">
        <v>149</v>
      </c>
      <c r="D27" s="12" t="s">
        <v>150</v>
      </c>
      <c r="E27" s="12" t="s">
        <v>88</v>
      </c>
      <c r="F27" s="12" t="s">
        <v>103</v>
      </c>
      <c r="G27" s="19" t="s">
        <v>90</v>
      </c>
      <c r="H27" s="36">
        <v>42276</v>
      </c>
      <c r="I27" s="36">
        <v>42536</v>
      </c>
      <c r="J27" s="27" t="s">
        <v>145</v>
      </c>
      <c r="K27" s="38">
        <v>0</v>
      </c>
      <c r="L27" s="23">
        <v>0</v>
      </c>
      <c r="M27" s="23">
        <v>0</v>
      </c>
      <c r="N27" s="23">
        <v>150</v>
      </c>
      <c r="O27" s="23">
        <v>150</v>
      </c>
      <c r="P27" s="23">
        <v>0</v>
      </c>
      <c r="Q27" s="23">
        <v>0</v>
      </c>
      <c r="R27" s="23">
        <v>0</v>
      </c>
      <c r="S27" s="23">
        <v>150</v>
      </c>
      <c r="T27" s="23">
        <v>0</v>
      </c>
      <c r="U27" s="28">
        <v>0</v>
      </c>
      <c r="V27" s="28">
        <v>0</v>
      </c>
      <c r="W27" s="28">
        <v>150</v>
      </c>
      <c r="X27" s="28">
        <v>150</v>
      </c>
      <c r="Y27" s="28">
        <v>0</v>
      </c>
      <c r="Z27" s="28">
        <v>0</v>
      </c>
      <c r="AA27" s="28">
        <v>0</v>
      </c>
      <c r="AB27" s="28">
        <v>150</v>
      </c>
      <c r="AC27" s="69" t="s">
        <v>92</v>
      </c>
      <c r="AD27" s="75" t="s">
        <v>151</v>
      </c>
      <c r="AE27" s="75"/>
      <c r="AF27" s="13" t="s">
        <v>92</v>
      </c>
      <c r="AG27" s="17">
        <v>0</v>
      </c>
      <c r="AH27" s="17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</row>
    <row r="28" spans="1:77">
      <c r="A28" s="3"/>
      <c r="B28" s="1"/>
      <c r="C28" s="2"/>
      <c r="D28" s="3"/>
      <c r="E28" s="3"/>
      <c r="F28" s="3"/>
      <c r="G28" s="4"/>
      <c r="H28" s="4"/>
      <c r="I28" s="4"/>
      <c r="J28" s="4"/>
      <c r="K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1"/>
      <c r="AE28" s="1"/>
      <c r="AF28" s="5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>
      <c r="A29" s="3"/>
      <c r="B29" s="1"/>
      <c r="C29" s="2"/>
      <c r="D29" s="3"/>
      <c r="E29" s="3"/>
      <c r="F29" s="3"/>
      <c r="G29" s="4"/>
      <c r="H29" s="4"/>
      <c r="I29" s="4"/>
      <c r="J29" s="4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1"/>
      <c r="AE29" s="1"/>
      <c r="AF29" s="5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>
      <c r="A30" s="53">
        <v>21</v>
      </c>
      <c r="B30" s="53">
        <v>21</v>
      </c>
      <c r="C30" s="53">
        <v>21</v>
      </c>
      <c r="D30" s="53">
        <v>21</v>
      </c>
      <c r="E30" s="53">
        <v>21</v>
      </c>
      <c r="F30" s="53">
        <v>21</v>
      </c>
      <c r="G30" s="53">
        <v>21</v>
      </c>
      <c r="H30" s="53">
        <v>21</v>
      </c>
      <c r="I30" s="53">
        <v>21</v>
      </c>
      <c r="J30" s="70">
        <v>21</v>
      </c>
      <c r="K30" s="66">
        <v>0</v>
      </c>
      <c r="L30" s="53">
        <v>0</v>
      </c>
      <c r="M30" s="53">
        <v>301.16000000000003</v>
      </c>
      <c r="N30" s="53">
        <v>230</v>
      </c>
      <c r="O30" s="53">
        <v>531.16000000000008</v>
      </c>
      <c r="P30" s="53">
        <v>81.5</v>
      </c>
      <c r="Q30" s="53">
        <v>56.067999999999998</v>
      </c>
      <c r="R30" s="53">
        <v>0</v>
      </c>
      <c r="S30" s="53">
        <v>668.72800000000007</v>
      </c>
      <c r="T30" s="53">
        <v>0</v>
      </c>
      <c r="U30" s="53">
        <v>0</v>
      </c>
      <c r="V30" s="53">
        <v>294.48032900000004</v>
      </c>
      <c r="W30" s="53">
        <v>230</v>
      </c>
      <c r="X30" s="53">
        <v>524.48032899999998</v>
      </c>
      <c r="Y30" s="53">
        <v>76.116000000000014</v>
      </c>
      <c r="Z30" s="53">
        <v>58.790999999999997</v>
      </c>
      <c r="AA30" s="53">
        <v>0</v>
      </c>
      <c r="AB30" s="53">
        <v>659.38732900000002</v>
      </c>
      <c r="AC30" s="70">
        <v>21</v>
      </c>
      <c r="AD30" s="58">
        <v>5</v>
      </c>
      <c r="AE30" s="58">
        <v>3</v>
      </c>
      <c r="AF30" s="53">
        <v>21</v>
      </c>
      <c r="AG30" s="53">
        <v>0</v>
      </c>
      <c r="AH30" s="53">
        <v>0</v>
      </c>
      <c r="AI30" s="67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308160</v>
      </c>
      <c r="AR30" s="53">
        <v>0</v>
      </c>
      <c r="AS30" s="53">
        <v>477.34998000000002</v>
      </c>
      <c r="AT30" s="53">
        <v>428</v>
      </c>
      <c r="AU30" s="53">
        <v>49.349999999999994</v>
      </c>
      <c r="AV30" s="53">
        <v>0</v>
      </c>
      <c r="AW30" s="53">
        <v>12.3</v>
      </c>
      <c r="AX30" s="53">
        <v>0</v>
      </c>
      <c r="AY30" s="67">
        <v>0</v>
      </c>
      <c r="AZ30" s="67">
        <v>0</v>
      </c>
      <c r="BA30" s="53">
        <v>41648</v>
      </c>
      <c r="BB30" s="53">
        <v>0</v>
      </c>
      <c r="BC30" s="53">
        <v>41648</v>
      </c>
      <c r="BD30" s="53">
        <v>2</v>
      </c>
      <c r="BE30" s="53">
        <v>1950</v>
      </c>
      <c r="BF30" s="53">
        <v>290.06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37742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27332</v>
      </c>
      <c r="BU30" s="53">
        <v>20631.280000000002</v>
      </c>
      <c r="BV30" s="53">
        <v>6700.4399999999987</v>
      </c>
      <c r="BW30" s="53">
        <v>0</v>
      </c>
      <c r="BX30" s="53">
        <v>0</v>
      </c>
      <c r="BY30" s="53">
        <v>0</v>
      </c>
    </row>
    <row r="31" spans="1:77">
      <c r="A31" s="3"/>
      <c r="B31" s="1"/>
      <c r="C31" s="2"/>
      <c r="D31" s="3"/>
      <c r="E31" s="3"/>
      <c r="F31" s="3"/>
      <c r="G31" s="4"/>
      <c r="H31" s="4"/>
      <c r="I31" s="4"/>
      <c r="J31" s="4"/>
      <c r="K31" s="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1"/>
      <c r="AE31" s="1"/>
      <c r="AF31" s="5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>
      <c r="A32" s="3" t="s">
        <v>152</v>
      </c>
      <c r="B32" s="1"/>
      <c r="C32" s="2"/>
      <c r="D32" s="3"/>
      <c r="E32" s="3"/>
      <c r="F32" s="3"/>
      <c r="G32" s="4"/>
      <c r="H32" s="4"/>
      <c r="I32" s="4"/>
      <c r="J32" s="4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1"/>
      <c r="AE32" s="1"/>
      <c r="AF32" s="5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>
      <c r="A33" s="3" t="s">
        <v>153</v>
      </c>
      <c r="B33" s="1"/>
      <c r="C33" s="2"/>
      <c r="D33" s="3"/>
      <c r="E33" s="3"/>
      <c r="F33" s="3"/>
      <c r="G33" s="4"/>
      <c r="H33" s="4"/>
      <c r="I33" s="4"/>
      <c r="J33" s="4"/>
      <c r="K33" s="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1"/>
      <c r="AE33" s="1"/>
      <c r="AF33" s="5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>
      <c r="A34" s="3" t="s">
        <v>154</v>
      </c>
      <c r="B34" s="1"/>
      <c r="C34" s="2"/>
      <c r="D34" s="3"/>
      <c r="E34" s="3"/>
      <c r="F34" s="3"/>
      <c r="G34" s="4"/>
      <c r="H34" s="4"/>
      <c r="I34" s="4"/>
      <c r="J34" s="4"/>
      <c r="K34" s="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1"/>
      <c r="AE34" s="1"/>
      <c r="AF34" s="5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>
      <c r="A35" s="3" t="s">
        <v>155</v>
      </c>
    </row>
    <row r="36" spans="1:77">
      <c r="A36" s="3" t="s">
        <v>156</v>
      </c>
    </row>
    <row r="37" spans="1:77">
      <c r="A37" s="3"/>
    </row>
    <row r="38" spans="1:77">
      <c r="A38" s="3" t="s">
        <v>157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1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7EF6-C4E2-524A-9E93-AF19BFCBE747}">
  <dimension ref="A1:D51"/>
  <sheetViews>
    <sheetView zoomScale="135" workbookViewId="0"/>
  </sheetViews>
  <sheetFormatPr defaultColWidth="10.875" defaultRowHeight="15.95"/>
  <cols>
    <col min="1" max="2" width="10.875" style="79"/>
    <col min="3" max="3" width="62.5" style="79" customWidth="1"/>
    <col min="4" max="4" width="13.37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158</v>
      </c>
      <c r="B2" s="76"/>
      <c r="C2" s="77"/>
      <c r="D2" s="78"/>
    </row>
    <row r="3" spans="1:4">
      <c r="A3" s="85" t="s">
        <v>159</v>
      </c>
      <c r="B3" s="76"/>
      <c r="C3" s="77"/>
      <c r="D3" s="78"/>
    </row>
    <row r="4" spans="1:4">
      <c r="A4" s="86" t="s">
        <v>160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161</v>
      </c>
      <c r="B6" s="87" t="s">
        <v>162</v>
      </c>
      <c r="C6" s="88" t="s">
        <v>163</v>
      </c>
      <c r="D6" s="89" t="s">
        <v>164</v>
      </c>
    </row>
    <row r="7" spans="1:4" s="82" customFormat="1">
      <c r="A7" s="90" t="s">
        <v>165</v>
      </c>
      <c r="B7" s="90"/>
      <c r="C7" s="91"/>
      <c r="D7" s="92" t="s">
        <v>151</v>
      </c>
    </row>
    <row r="8" spans="1:4" s="82" customFormat="1" ht="15" customHeight="1">
      <c r="A8" s="93" t="s">
        <v>166</v>
      </c>
      <c r="B8" s="93"/>
      <c r="C8" s="94"/>
      <c r="D8" s="95"/>
    </row>
    <row r="9" spans="1:4" s="83" customFormat="1" ht="15" customHeight="1">
      <c r="A9" s="96" t="s">
        <v>167</v>
      </c>
      <c r="B9" s="96"/>
      <c r="C9" s="97"/>
      <c r="D9" s="98"/>
    </row>
    <row r="10" spans="1:4" ht="15" customHeight="1">
      <c r="A10" s="99">
        <v>5.0999999999999996</v>
      </c>
      <c r="B10" s="99" t="s">
        <v>168</v>
      </c>
      <c r="C10" s="100" t="s">
        <v>169</v>
      </c>
      <c r="D10" s="101">
        <v>208</v>
      </c>
    </row>
    <row r="11" spans="1:4" ht="15" customHeight="1">
      <c r="A11" s="99" t="s">
        <v>170</v>
      </c>
      <c r="B11" s="99" t="s">
        <v>171</v>
      </c>
      <c r="C11" s="100" t="s">
        <v>172</v>
      </c>
      <c r="D11" s="101">
        <v>1</v>
      </c>
    </row>
    <row r="12" spans="1:4" ht="15" customHeight="1">
      <c r="A12" s="99" t="s">
        <v>173</v>
      </c>
      <c r="B12" s="99" t="s">
        <v>171</v>
      </c>
      <c r="C12" s="100" t="s">
        <v>174</v>
      </c>
      <c r="D12" s="101">
        <v>104</v>
      </c>
    </row>
    <row r="13" spans="1:4" s="82" customFormat="1" ht="15" customHeight="1">
      <c r="A13" s="93" t="s">
        <v>175</v>
      </c>
      <c r="B13" s="93"/>
      <c r="C13" s="102"/>
      <c r="D13" s="103"/>
    </row>
    <row r="14" spans="1:4" ht="15" customHeight="1">
      <c r="A14" s="104" t="s">
        <v>176</v>
      </c>
      <c r="B14" s="99"/>
      <c r="C14" s="105"/>
      <c r="D14" s="106"/>
    </row>
    <row r="15" spans="1:4" ht="15" customHeight="1">
      <c r="A15" s="107" t="s">
        <v>177</v>
      </c>
      <c r="B15" s="99" t="s">
        <v>171</v>
      </c>
      <c r="C15" s="105" t="s">
        <v>178</v>
      </c>
      <c r="D15" s="106">
        <v>1</v>
      </c>
    </row>
    <row r="16" spans="1:4" ht="15" customHeight="1">
      <c r="A16" s="107" t="s">
        <v>179</v>
      </c>
      <c r="B16" s="99" t="s">
        <v>171</v>
      </c>
      <c r="C16" s="105" t="s">
        <v>180</v>
      </c>
      <c r="D16" s="106">
        <v>547</v>
      </c>
    </row>
    <row r="17" spans="1:4" ht="15" customHeight="1">
      <c r="A17" s="107" t="s">
        <v>181</v>
      </c>
      <c r="B17" s="99" t="s">
        <v>171</v>
      </c>
      <c r="C17" s="105" t="s">
        <v>182</v>
      </c>
      <c r="D17" s="106">
        <v>1</v>
      </c>
    </row>
    <row r="18" spans="1:4" s="83" customFormat="1" ht="15" customHeight="1">
      <c r="A18" s="104" t="s">
        <v>183</v>
      </c>
      <c r="B18" s="96"/>
      <c r="C18" s="108"/>
      <c r="D18" s="109"/>
    </row>
    <row r="19" spans="1:4" ht="15" customHeight="1">
      <c r="A19" s="107" t="s">
        <v>179</v>
      </c>
      <c r="B19" s="99" t="s">
        <v>171</v>
      </c>
      <c r="C19" s="105" t="s">
        <v>180</v>
      </c>
      <c r="D19" s="106">
        <v>77</v>
      </c>
    </row>
    <row r="20" spans="1:4" ht="15" customHeight="1">
      <c r="A20" s="107" t="s">
        <v>184</v>
      </c>
      <c r="B20" s="99" t="s">
        <v>171</v>
      </c>
      <c r="C20" s="105" t="s">
        <v>185</v>
      </c>
      <c r="D20" s="106">
        <v>1</v>
      </c>
    </row>
    <row r="21" spans="1:4" s="83" customFormat="1" ht="15" customHeight="1">
      <c r="A21" s="104" t="s">
        <v>186</v>
      </c>
      <c r="B21" s="96"/>
      <c r="C21" s="108"/>
      <c r="D21" s="109"/>
    </row>
    <row r="22" spans="1:4" ht="15" customHeight="1">
      <c r="A22" s="107">
        <v>5.0999999999999996</v>
      </c>
      <c r="B22" s="99" t="s">
        <v>168</v>
      </c>
      <c r="C22" s="105" t="s">
        <v>169</v>
      </c>
      <c r="D22" s="106">
        <v>10136</v>
      </c>
    </row>
    <row r="23" spans="1:4" ht="15" customHeight="1">
      <c r="A23" s="107" t="s">
        <v>187</v>
      </c>
      <c r="B23" s="99" t="s">
        <v>171</v>
      </c>
      <c r="C23" s="105" t="s">
        <v>188</v>
      </c>
      <c r="D23" s="106">
        <v>1</v>
      </c>
    </row>
    <row r="24" spans="1:4" s="83" customFormat="1" ht="15" customHeight="1">
      <c r="A24" s="104" t="s">
        <v>189</v>
      </c>
      <c r="B24" s="96"/>
      <c r="C24" s="108"/>
      <c r="D24" s="109"/>
    </row>
    <row r="25" spans="1:4" ht="15" customHeight="1">
      <c r="A25" s="107">
        <v>6.1</v>
      </c>
      <c r="B25" s="99" t="s">
        <v>168</v>
      </c>
      <c r="C25" s="105" t="s">
        <v>190</v>
      </c>
      <c r="D25" s="106">
        <v>2</v>
      </c>
    </row>
    <row r="26" spans="1:4" ht="15" customHeight="1">
      <c r="A26" s="107">
        <v>6.2</v>
      </c>
      <c r="B26" s="99" t="s">
        <v>168</v>
      </c>
      <c r="C26" s="105" t="s">
        <v>191</v>
      </c>
      <c r="D26" s="106">
        <v>37</v>
      </c>
    </row>
    <row r="27" spans="1:4" ht="15" customHeight="1">
      <c r="A27" s="107" t="s">
        <v>192</v>
      </c>
      <c r="B27" s="99" t="s">
        <v>171</v>
      </c>
      <c r="C27" s="105" t="s">
        <v>193</v>
      </c>
      <c r="D27" s="106">
        <v>6</v>
      </c>
    </row>
    <row r="28" spans="1:4" ht="15" customHeight="1">
      <c r="A28" s="107" t="s">
        <v>184</v>
      </c>
      <c r="B28" s="99" t="s">
        <v>171</v>
      </c>
      <c r="C28" s="105" t="s">
        <v>185</v>
      </c>
      <c r="D28" s="106">
        <v>1</v>
      </c>
    </row>
    <row r="29" spans="1:4" ht="15" customHeight="1">
      <c r="A29" s="107" t="s">
        <v>181</v>
      </c>
      <c r="B29" s="99" t="s">
        <v>171</v>
      </c>
      <c r="C29" s="105" t="s">
        <v>182</v>
      </c>
      <c r="D29" s="106">
        <v>1</v>
      </c>
    </row>
    <row r="30" spans="1:4" s="83" customFormat="1" ht="15" customHeight="1">
      <c r="A30" s="104" t="s">
        <v>194</v>
      </c>
      <c r="B30" s="96"/>
      <c r="C30" s="108"/>
      <c r="D30" s="109"/>
    </row>
    <row r="31" spans="1:4" ht="15" customHeight="1">
      <c r="A31" s="107">
        <v>4.2</v>
      </c>
      <c r="B31" s="99" t="s">
        <v>168</v>
      </c>
      <c r="C31" s="105" t="s">
        <v>195</v>
      </c>
      <c r="D31" s="106">
        <v>5</v>
      </c>
    </row>
    <row r="32" spans="1:4" ht="15" customHeight="1">
      <c r="A32" s="107" t="s">
        <v>196</v>
      </c>
      <c r="B32" s="99" t="s">
        <v>171</v>
      </c>
      <c r="C32" s="105" t="s">
        <v>197</v>
      </c>
      <c r="D32" s="106">
        <v>5</v>
      </c>
    </row>
    <row r="33" spans="1:4" ht="15" customHeight="1">
      <c r="A33" s="107" t="s">
        <v>177</v>
      </c>
      <c r="B33" s="99" t="s">
        <v>171</v>
      </c>
      <c r="C33" s="105" t="s">
        <v>178</v>
      </c>
      <c r="D33" s="106">
        <v>3</v>
      </c>
    </row>
    <row r="34" spans="1:4" ht="15" customHeight="1">
      <c r="A34" s="107" t="s">
        <v>179</v>
      </c>
      <c r="B34" s="99" t="s">
        <v>171</v>
      </c>
      <c r="C34" s="105" t="s">
        <v>180</v>
      </c>
      <c r="D34" s="106">
        <v>80</v>
      </c>
    </row>
    <row r="35" spans="1:4" ht="15" customHeight="1">
      <c r="A35" s="107" t="s">
        <v>187</v>
      </c>
      <c r="B35" s="99" t="s">
        <v>171</v>
      </c>
      <c r="C35" s="105" t="s">
        <v>188</v>
      </c>
      <c r="D35" s="106">
        <v>1</v>
      </c>
    </row>
    <row r="36" spans="1:4" s="83" customFormat="1" ht="15" customHeight="1">
      <c r="A36" s="104" t="s">
        <v>198</v>
      </c>
      <c r="B36" s="96"/>
      <c r="C36" s="108"/>
      <c r="D36" s="109"/>
    </row>
    <row r="37" spans="1:4" ht="15" customHeight="1">
      <c r="A37" s="107" t="s">
        <v>179</v>
      </c>
      <c r="B37" s="99" t="s">
        <v>171</v>
      </c>
      <c r="C37" s="105" t="s">
        <v>180</v>
      </c>
      <c r="D37" s="106">
        <v>250</v>
      </c>
    </row>
    <row r="38" spans="1:4" ht="15" customHeight="1">
      <c r="A38" s="107" t="s">
        <v>199</v>
      </c>
      <c r="B38" s="99" t="s">
        <v>171</v>
      </c>
      <c r="C38" s="105" t="s">
        <v>200</v>
      </c>
      <c r="D38" s="106">
        <v>1</v>
      </c>
    </row>
    <row r="39" spans="1:4" s="83" customFormat="1" ht="15" customHeight="1">
      <c r="A39" s="104" t="s">
        <v>201</v>
      </c>
      <c r="B39" s="96"/>
      <c r="C39" s="108"/>
      <c r="D39" s="109"/>
    </row>
    <row r="40" spans="1:4" ht="15" customHeight="1">
      <c r="A40" s="107">
        <v>6.1</v>
      </c>
      <c r="B40" s="99" t="s">
        <v>168</v>
      </c>
      <c r="C40" s="105" t="s">
        <v>190</v>
      </c>
      <c r="D40" s="106">
        <v>1</v>
      </c>
    </row>
    <row r="41" spans="1:4" ht="15" customHeight="1">
      <c r="A41" s="107" t="s">
        <v>179</v>
      </c>
      <c r="B41" s="99" t="s">
        <v>171</v>
      </c>
      <c r="C41" s="105" t="s">
        <v>180</v>
      </c>
      <c r="D41" s="106">
        <v>45</v>
      </c>
    </row>
    <row r="42" spans="1:4" ht="15" customHeight="1">
      <c r="A42" s="107" t="s">
        <v>187</v>
      </c>
      <c r="B42" s="99" t="s">
        <v>171</v>
      </c>
      <c r="C42" s="105" t="s">
        <v>188</v>
      </c>
      <c r="D42" s="106">
        <v>1</v>
      </c>
    </row>
    <row r="43" spans="1:4" s="83" customFormat="1" ht="15" customHeight="1">
      <c r="A43" s="104" t="s">
        <v>202</v>
      </c>
      <c r="B43" s="96"/>
      <c r="C43" s="108"/>
      <c r="D43" s="109"/>
    </row>
    <row r="44" spans="1:4" ht="15" customHeight="1">
      <c r="A44" s="107" t="s">
        <v>179</v>
      </c>
      <c r="B44" s="99" t="s">
        <v>171</v>
      </c>
      <c r="C44" s="105" t="s">
        <v>180</v>
      </c>
      <c r="D44" s="106">
        <v>395</v>
      </c>
    </row>
    <row r="45" spans="1:4" s="83" customFormat="1" ht="15" customHeight="1">
      <c r="A45" s="104" t="s">
        <v>203</v>
      </c>
      <c r="B45" s="96"/>
      <c r="C45" s="108"/>
      <c r="D45" s="109"/>
    </row>
    <row r="46" spans="1:4" ht="15" customHeight="1">
      <c r="A46" s="107">
        <v>1.2</v>
      </c>
      <c r="B46" s="99" t="s">
        <v>168</v>
      </c>
      <c r="C46" s="105" t="s">
        <v>204</v>
      </c>
      <c r="D46" s="106">
        <v>30</v>
      </c>
    </row>
    <row r="47" spans="1:4" ht="15" customHeight="1">
      <c r="A47" s="107">
        <v>2.1</v>
      </c>
      <c r="B47" s="99" t="s">
        <v>168</v>
      </c>
      <c r="C47" s="105" t="s">
        <v>205</v>
      </c>
      <c r="D47" s="106">
        <v>21</v>
      </c>
    </row>
    <row r="48" spans="1:4" ht="15" customHeight="1">
      <c r="A48" s="107" t="s">
        <v>206</v>
      </c>
      <c r="B48" s="99" t="s">
        <v>171</v>
      </c>
      <c r="C48" s="105" t="s">
        <v>207</v>
      </c>
      <c r="D48" s="106">
        <v>168.2</v>
      </c>
    </row>
    <row r="49" spans="1:4" ht="15" customHeight="1">
      <c r="A49" s="107" t="s">
        <v>208</v>
      </c>
      <c r="B49" s="99" t="s">
        <v>171</v>
      </c>
      <c r="C49" s="105" t="s">
        <v>209</v>
      </c>
      <c r="D49" s="106">
        <v>348</v>
      </c>
    </row>
    <row r="50" spans="1:4" ht="15" customHeight="1">
      <c r="A50" s="107" t="s">
        <v>210</v>
      </c>
      <c r="B50" s="99" t="s">
        <v>171</v>
      </c>
      <c r="C50" s="105" t="s">
        <v>211</v>
      </c>
      <c r="D50" s="106">
        <v>1</v>
      </c>
    </row>
    <row r="51" spans="1:4" ht="15" customHeight="1">
      <c r="A51" s="107" t="s">
        <v>181</v>
      </c>
      <c r="B51" s="99" t="s">
        <v>171</v>
      </c>
      <c r="C51" s="105" t="s">
        <v>182</v>
      </c>
      <c r="D51" s="106">
        <v>1</v>
      </c>
    </row>
  </sheetData>
  <hyperlinks>
    <hyperlink ref="A4" r:id="rId1" xr:uid="{C3C7FC46-E58F-B54B-8824-225692A13D2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B26E-9BF7-2D41-BAF7-D94E0262539B}">
  <dimension ref="A1:D46"/>
  <sheetViews>
    <sheetView topLeftCell="A3" zoomScale="135" workbookViewId="0">
      <selection activeCell="D45" sqref="D45"/>
    </sheetView>
  </sheetViews>
  <sheetFormatPr defaultColWidth="10.875" defaultRowHeight="15.95"/>
  <cols>
    <col min="1" max="2" width="10.875" style="79"/>
    <col min="3" max="3" width="62.5" style="79" customWidth="1"/>
    <col min="4" max="4" width="13.37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212</v>
      </c>
      <c r="B2" s="76"/>
      <c r="C2" s="77"/>
      <c r="D2" s="78"/>
    </row>
    <row r="3" spans="1:4">
      <c r="A3" s="85" t="s">
        <v>159</v>
      </c>
      <c r="B3" s="76"/>
      <c r="C3" s="77"/>
      <c r="D3" s="78"/>
    </row>
    <row r="4" spans="1:4">
      <c r="A4" s="127" t="s">
        <v>213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161</v>
      </c>
      <c r="B6" s="87" t="s">
        <v>162</v>
      </c>
      <c r="C6" s="88" t="s">
        <v>163</v>
      </c>
      <c r="D6" s="89" t="s">
        <v>164</v>
      </c>
    </row>
    <row r="7" spans="1:4" s="82" customFormat="1" ht="15" customHeight="1">
      <c r="A7" s="93" t="s">
        <v>165</v>
      </c>
      <c r="B7" s="93"/>
      <c r="C7" s="94"/>
      <c r="D7" s="95"/>
    </row>
    <row r="8" spans="1:4" s="130" customFormat="1" ht="15" customHeight="1">
      <c r="A8" s="96" t="s">
        <v>214</v>
      </c>
      <c r="B8" s="120"/>
      <c r="C8" s="129"/>
      <c r="D8" s="128"/>
    </row>
    <row r="9" spans="1:4" s="131" customFormat="1" ht="15" customHeight="1">
      <c r="A9" s="99" t="s">
        <v>187</v>
      </c>
      <c r="B9" s="99" t="s">
        <v>171</v>
      </c>
      <c r="C9" s="100" t="s">
        <v>188</v>
      </c>
      <c r="D9" s="128">
        <v>7</v>
      </c>
    </row>
    <row r="10" spans="1:4" s="131" customFormat="1" ht="15" customHeight="1">
      <c r="A10" s="96" t="s">
        <v>215</v>
      </c>
      <c r="B10" s="99"/>
      <c r="C10" s="100"/>
      <c r="D10" s="128"/>
    </row>
    <row r="11" spans="1:4" s="131" customFormat="1" ht="15" customHeight="1">
      <c r="A11" s="99" t="s">
        <v>216</v>
      </c>
      <c r="B11" s="99" t="s">
        <v>171</v>
      </c>
      <c r="C11" s="100" t="s">
        <v>217</v>
      </c>
      <c r="D11" s="128">
        <v>3</v>
      </c>
    </row>
    <row r="12" spans="1:4" s="131" customFormat="1" ht="15" customHeight="1">
      <c r="A12" s="99" t="s">
        <v>218</v>
      </c>
      <c r="B12" s="99" t="s">
        <v>171</v>
      </c>
      <c r="C12" s="100" t="s">
        <v>219</v>
      </c>
      <c r="D12" s="128">
        <v>3</v>
      </c>
    </row>
    <row r="13" spans="1:4" s="131" customFormat="1" ht="15" customHeight="1">
      <c r="A13" s="99" t="s">
        <v>184</v>
      </c>
      <c r="B13" s="99" t="s">
        <v>171</v>
      </c>
      <c r="C13" s="100" t="s">
        <v>185</v>
      </c>
      <c r="D13" s="128">
        <v>2</v>
      </c>
    </row>
    <row r="14" spans="1:4" s="131" customFormat="1" ht="15" customHeight="1">
      <c r="A14" s="99" t="s">
        <v>199</v>
      </c>
      <c r="B14" s="99" t="s">
        <v>171</v>
      </c>
      <c r="C14" s="100" t="s">
        <v>200</v>
      </c>
      <c r="D14" s="128">
        <v>4</v>
      </c>
    </row>
    <row r="15" spans="1:4" s="131" customFormat="1" ht="15" customHeight="1">
      <c r="A15" s="96" t="s">
        <v>220</v>
      </c>
      <c r="B15" s="99"/>
      <c r="C15" s="100"/>
      <c r="D15" s="128"/>
    </row>
    <row r="16" spans="1:4" s="131" customFormat="1" ht="15" customHeight="1">
      <c r="A16" s="99">
        <v>1.2</v>
      </c>
      <c r="B16" s="99" t="s">
        <v>168</v>
      </c>
      <c r="C16" s="100" t="s">
        <v>204</v>
      </c>
      <c r="D16" s="128">
        <v>264</v>
      </c>
    </row>
    <row r="17" spans="1:4" s="131" customFormat="1" ht="15" customHeight="1">
      <c r="A17" s="99">
        <v>6.2</v>
      </c>
      <c r="B17" s="99" t="s">
        <v>168</v>
      </c>
      <c r="C17" s="100" t="s">
        <v>191</v>
      </c>
      <c r="D17" s="128">
        <v>0</v>
      </c>
    </row>
    <row r="18" spans="1:4" s="131" customFormat="1" ht="15" customHeight="1">
      <c r="A18" s="99" t="s">
        <v>221</v>
      </c>
      <c r="B18" s="99" t="s">
        <v>171</v>
      </c>
      <c r="C18" s="100" t="s">
        <v>222</v>
      </c>
      <c r="D18" s="128">
        <v>4097</v>
      </c>
    </row>
    <row r="19" spans="1:4" s="131" customFormat="1" ht="15" customHeight="1">
      <c r="A19" s="99" t="s">
        <v>206</v>
      </c>
      <c r="B19" s="99" t="s">
        <v>171</v>
      </c>
      <c r="C19" s="100" t="s">
        <v>207</v>
      </c>
      <c r="D19" s="128">
        <v>1736</v>
      </c>
    </row>
    <row r="20" spans="1:4" s="131" customFormat="1" ht="15" customHeight="1">
      <c r="A20" s="99" t="s">
        <v>223</v>
      </c>
      <c r="B20" s="99" t="s">
        <v>171</v>
      </c>
      <c r="C20" s="100" t="s">
        <v>224</v>
      </c>
      <c r="D20" s="128">
        <v>2</v>
      </c>
    </row>
    <row r="21" spans="1:4" s="131" customFormat="1" ht="15" customHeight="1">
      <c r="A21" s="99" t="s">
        <v>225</v>
      </c>
      <c r="B21" s="99" t="s">
        <v>171</v>
      </c>
      <c r="C21" s="100" t="s">
        <v>226</v>
      </c>
      <c r="D21" s="128">
        <v>1</v>
      </c>
    </row>
    <row r="22" spans="1:4" ht="15" customHeight="1">
      <c r="A22" s="90" t="s">
        <v>166</v>
      </c>
      <c r="B22" s="90"/>
      <c r="C22" s="91"/>
      <c r="D22" s="92" t="s">
        <v>151</v>
      </c>
    </row>
    <row r="23" spans="1:4" s="82" customFormat="1" ht="15" customHeight="1">
      <c r="A23" s="93" t="s">
        <v>175</v>
      </c>
      <c r="B23" s="93"/>
      <c r="C23" s="102"/>
      <c r="D23" s="103"/>
    </row>
    <row r="24" spans="1:4" ht="15" customHeight="1">
      <c r="A24" s="104" t="s">
        <v>227</v>
      </c>
      <c r="B24" s="99"/>
      <c r="C24" s="105"/>
      <c r="D24" s="106"/>
    </row>
    <row r="25" spans="1:4" ht="15" customHeight="1">
      <c r="A25" s="107" t="s">
        <v>228</v>
      </c>
      <c r="B25" s="99" t="s">
        <v>171</v>
      </c>
      <c r="C25" s="105" t="s">
        <v>229</v>
      </c>
      <c r="D25" s="106">
        <v>1</v>
      </c>
    </row>
    <row r="26" spans="1:4" ht="15" customHeight="1">
      <c r="A26" s="104" t="s">
        <v>230</v>
      </c>
      <c r="B26" s="99"/>
      <c r="C26" s="105"/>
      <c r="D26" s="106"/>
    </row>
    <row r="27" spans="1:4" ht="15" customHeight="1">
      <c r="A27" s="107" t="s">
        <v>221</v>
      </c>
      <c r="B27" s="99" t="s">
        <v>171</v>
      </c>
      <c r="C27" s="105" t="s">
        <v>222</v>
      </c>
      <c r="D27" s="106">
        <v>200</v>
      </c>
    </row>
    <row r="28" spans="1:4" s="83" customFormat="1" ht="15" customHeight="1">
      <c r="A28" s="107" t="s">
        <v>231</v>
      </c>
      <c r="B28" s="99" t="s">
        <v>171</v>
      </c>
      <c r="C28" s="105" t="s">
        <v>232</v>
      </c>
      <c r="D28" s="106">
        <v>1</v>
      </c>
    </row>
    <row r="29" spans="1:4" ht="15" customHeight="1">
      <c r="A29" s="107" t="s">
        <v>181</v>
      </c>
      <c r="B29" s="99" t="s">
        <v>171</v>
      </c>
      <c r="C29" s="105" t="s">
        <v>182</v>
      </c>
      <c r="D29" s="106">
        <v>2</v>
      </c>
    </row>
    <row r="30" spans="1:4" ht="15" customHeight="1">
      <c r="A30" s="104" t="s">
        <v>233</v>
      </c>
      <c r="B30" s="99"/>
      <c r="C30" s="105"/>
      <c r="D30" s="106"/>
    </row>
    <row r="31" spans="1:4" s="83" customFormat="1" ht="15" customHeight="1">
      <c r="A31" s="107" t="s">
        <v>206</v>
      </c>
      <c r="B31" s="99" t="s">
        <v>171</v>
      </c>
      <c r="C31" s="105" t="s">
        <v>207</v>
      </c>
      <c r="D31" s="106">
        <v>635.98</v>
      </c>
    </row>
    <row r="32" spans="1:4" ht="15" customHeight="1">
      <c r="A32" s="107" t="s">
        <v>234</v>
      </c>
      <c r="B32" s="99" t="s">
        <v>171</v>
      </c>
      <c r="C32" s="105" t="s">
        <v>235</v>
      </c>
      <c r="D32" s="106">
        <v>7</v>
      </c>
    </row>
    <row r="33" spans="1:4" ht="15" customHeight="1">
      <c r="A33" s="107" t="s">
        <v>179</v>
      </c>
      <c r="B33" s="99" t="s">
        <v>171</v>
      </c>
      <c r="C33" s="105" t="s">
        <v>180</v>
      </c>
      <c r="D33" s="106">
        <v>1297</v>
      </c>
    </row>
    <row r="34" spans="1:4" s="83" customFormat="1" ht="15" customHeight="1">
      <c r="A34" s="104" t="s">
        <v>236</v>
      </c>
      <c r="B34" s="99"/>
      <c r="C34" s="105"/>
      <c r="D34" s="106"/>
    </row>
    <row r="35" spans="1:4" ht="15" customHeight="1">
      <c r="A35" s="107" t="s">
        <v>179</v>
      </c>
      <c r="B35" s="99" t="s">
        <v>171</v>
      </c>
      <c r="C35" s="105" t="s">
        <v>180</v>
      </c>
      <c r="D35" s="106">
        <v>50</v>
      </c>
    </row>
    <row r="36" spans="1:4" ht="15" customHeight="1">
      <c r="A36" s="104" t="s">
        <v>237</v>
      </c>
      <c r="B36" s="99"/>
      <c r="C36" s="105"/>
      <c r="D36" s="106"/>
    </row>
    <row r="37" spans="1:4" ht="15" customHeight="1">
      <c r="A37" s="107">
        <v>6.1</v>
      </c>
      <c r="B37" s="99" t="s">
        <v>168</v>
      </c>
      <c r="C37" s="105" t="s">
        <v>190</v>
      </c>
      <c r="D37" s="106">
        <v>4</v>
      </c>
    </row>
    <row r="38" spans="1:4" ht="15" customHeight="1">
      <c r="A38" s="107" t="s">
        <v>221</v>
      </c>
      <c r="B38" s="99" t="s">
        <v>171</v>
      </c>
      <c r="C38" s="105" t="s">
        <v>222</v>
      </c>
      <c r="D38" s="106">
        <v>1085</v>
      </c>
    </row>
    <row r="39" spans="1:4" ht="15" customHeight="1">
      <c r="A39" s="107" t="s">
        <v>181</v>
      </c>
      <c r="B39" s="99" t="s">
        <v>171</v>
      </c>
      <c r="C39" s="105" t="s">
        <v>182</v>
      </c>
      <c r="D39" s="106">
        <v>1</v>
      </c>
    </row>
    <row r="40" spans="1:4" s="83" customFormat="1" ht="15" customHeight="1">
      <c r="A40" s="107" t="s">
        <v>238</v>
      </c>
      <c r="B40" s="99" t="s">
        <v>171</v>
      </c>
      <c r="C40" s="105" t="s">
        <v>239</v>
      </c>
      <c r="D40" s="106">
        <v>1</v>
      </c>
    </row>
    <row r="41" spans="1:4" s="83" customFormat="1" ht="15" customHeight="1">
      <c r="A41" s="104" t="s">
        <v>240</v>
      </c>
      <c r="B41" s="96"/>
      <c r="C41" s="108"/>
      <c r="D41" s="109"/>
    </row>
    <row r="42" spans="1:4" ht="15" customHeight="1">
      <c r="A42" s="107" t="s">
        <v>179</v>
      </c>
      <c r="B42" s="99" t="s">
        <v>171</v>
      </c>
      <c r="C42" s="105" t="s">
        <v>180</v>
      </c>
      <c r="D42" s="106">
        <v>117</v>
      </c>
    </row>
    <row r="43" spans="1:4" ht="15" customHeight="1">
      <c r="A43" s="107" t="s">
        <v>187</v>
      </c>
      <c r="B43" s="99" t="s">
        <v>171</v>
      </c>
      <c r="C43" s="105" t="s">
        <v>188</v>
      </c>
      <c r="D43" s="106">
        <v>1</v>
      </c>
    </row>
    <row r="44" spans="1:4" s="83" customFormat="1" ht="15" customHeight="1">
      <c r="A44" s="104" t="s">
        <v>241</v>
      </c>
      <c r="B44" s="96"/>
      <c r="C44" s="108"/>
      <c r="D44" s="109"/>
    </row>
    <row r="45" spans="1:4" ht="15" customHeight="1">
      <c r="A45" s="107" t="s">
        <v>179</v>
      </c>
      <c r="B45" s="99" t="s">
        <v>171</v>
      </c>
      <c r="C45" s="105" t="s">
        <v>180</v>
      </c>
      <c r="D45" s="106">
        <v>70</v>
      </c>
    </row>
    <row r="46" spans="1:4" s="83" customFormat="1" ht="15" customHeight="1">
      <c r="A46" s="107" t="s">
        <v>184</v>
      </c>
      <c r="B46" s="99" t="s">
        <v>171</v>
      </c>
      <c r="C46" s="105" t="s">
        <v>185</v>
      </c>
      <c r="D46" s="106">
        <v>2</v>
      </c>
    </row>
  </sheetData>
  <hyperlinks>
    <hyperlink ref="A4" r:id="rId1" xr:uid="{EFCF825E-DEE3-704E-9888-3FF0B04D8BC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7753-851F-C543-8555-B8DF0904525D}">
  <dimension ref="A1:G54"/>
  <sheetViews>
    <sheetView topLeftCell="A21" zoomScale="135" workbookViewId="0">
      <selection activeCell="C29" sqref="C29"/>
    </sheetView>
  </sheetViews>
  <sheetFormatPr defaultColWidth="10.875" defaultRowHeight="15.95"/>
  <cols>
    <col min="1" max="1" width="13.375" style="79" customWidth="1"/>
    <col min="2" max="2" width="10.875" style="79"/>
    <col min="3" max="3" width="62.5" style="79" customWidth="1"/>
    <col min="4" max="4" width="13.375" style="84" customWidth="1"/>
    <col min="5" max="16384" width="10.875" style="79"/>
  </cols>
  <sheetData>
    <row r="1" spans="1:7">
      <c r="A1" s="85" t="s">
        <v>0</v>
      </c>
      <c r="B1" s="76"/>
      <c r="C1" s="77"/>
      <c r="D1" s="78"/>
    </row>
    <row r="2" spans="1:7">
      <c r="A2" s="132">
        <v>2019</v>
      </c>
      <c r="B2" s="81"/>
      <c r="C2" s="77"/>
      <c r="D2" s="78"/>
    </row>
    <row r="3" spans="1:7">
      <c r="A3" s="110" t="s">
        <v>242</v>
      </c>
      <c r="B3" s="111" t="s">
        <v>162</v>
      </c>
      <c r="C3" s="111" t="s">
        <v>243</v>
      </c>
      <c r="D3" s="112" t="s">
        <v>244</v>
      </c>
      <c r="E3" s="112" t="s">
        <v>245</v>
      </c>
      <c r="F3" s="112" t="s">
        <v>246</v>
      </c>
      <c r="G3" s="113" t="s">
        <v>247</v>
      </c>
    </row>
    <row r="4" spans="1:7">
      <c r="A4" s="114" t="s">
        <v>248</v>
      </c>
      <c r="B4" s="120"/>
      <c r="C4" s="121"/>
      <c r="D4" s="115"/>
      <c r="E4" s="76"/>
      <c r="F4" s="76"/>
      <c r="G4" s="116"/>
    </row>
    <row r="5" spans="1:7">
      <c r="A5" s="123">
        <v>1.2</v>
      </c>
      <c r="B5" s="99" t="s">
        <v>168</v>
      </c>
      <c r="C5" s="105" t="s">
        <v>204</v>
      </c>
      <c r="D5" s="106">
        <v>0</v>
      </c>
      <c r="E5" s="106">
        <v>0</v>
      </c>
      <c r="F5" s="106">
        <v>30</v>
      </c>
      <c r="G5" s="116">
        <f>SUM(D5:F5)</f>
        <v>30</v>
      </c>
    </row>
    <row r="6" spans="1:7">
      <c r="A6" s="123" t="s">
        <v>192</v>
      </c>
      <c r="B6" s="99" t="s">
        <v>171</v>
      </c>
      <c r="C6" s="105" t="s">
        <v>193</v>
      </c>
      <c r="D6" s="106">
        <v>0</v>
      </c>
      <c r="E6" s="106">
        <v>0</v>
      </c>
      <c r="F6" s="106">
        <v>6</v>
      </c>
      <c r="G6" s="116">
        <f t="shared" ref="G6:G28" si="0">SUM(D6:F6)</f>
        <v>6</v>
      </c>
    </row>
    <row r="7" spans="1:7">
      <c r="A7" s="123" t="s">
        <v>170</v>
      </c>
      <c r="B7" s="99" t="s">
        <v>171</v>
      </c>
      <c r="C7" s="105" t="s">
        <v>172</v>
      </c>
      <c r="D7" s="106">
        <v>0</v>
      </c>
      <c r="E7" s="106">
        <v>1</v>
      </c>
      <c r="F7" s="117">
        <v>0</v>
      </c>
      <c r="G7" s="116">
        <f t="shared" si="0"/>
        <v>1</v>
      </c>
    </row>
    <row r="8" spans="1:7">
      <c r="A8" s="114" t="s">
        <v>249</v>
      </c>
      <c r="B8" s="120"/>
      <c r="C8" s="121"/>
      <c r="D8" s="106"/>
      <c r="E8" s="106"/>
      <c r="F8" s="117"/>
      <c r="G8" s="116"/>
    </row>
    <row r="9" spans="1:7">
      <c r="A9" s="123">
        <v>2.1</v>
      </c>
      <c r="B9" s="99" t="s">
        <v>168</v>
      </c>
      <c r="C9" s="105" t="s">
        <v>205</v>
      </c>
      <c r="D9" s="106">
        <v>0</v>
      </c>
      <c r="E9" s="106">
        <v>0</v>
      </c>
      <c r="F9" s="106">
        <v>21</v>
      </c>
      <c r="G9" s="116">
        <f t="shared" si="0"/>
        <v>21</v>
      </c>
    </row>
    <row r="10" spans="1:7">
      <c r="A10" s="123" t="s">
        <v>206</v>
      </c>
      <c r="B10" s="99" t="s">
        <v>171</v>
      </c>
      <c r="C10" s="105" t="s">
        <v>207</v>
      </c>
      <c r="D10" s="106">
        <v>0</v>
      </c>
      <c r="E10" s="106">
        <v>0</v>
      </c>
      <c r="F10" s="106">
        <v>168.2</v>
      </c>
      <c r="G10" s="116">
        <f t="shared" si="0"/>
        <v>168.2</v>
      </c>
    </row>
    <row r="11" spans="1:7" ht="30">
      <c r="A11" s="123" t="s">
        <v>173</v>
      </c>
      <c r="B11" s="99" t="s">
        <v>171</v>
      </c>
      <c r="C11" s="105" t="s">
        <v>174</v>
      </c>
      <c r="D11" s="106">
        <v>0</v>
      </c>
      <c r="E11" s="106">
        <v>104</v>
      </c>
      <c r="F11" s="117">
        <v>0</v>
      </c>
      <c r="G11" s="116">
        <f t="shared" si="0"/>
        <v>104</v>
      </c>
    </row>
    <row r="12" spans="1:7">
      <c r="A12" s="114" t="s">
        <v>250</v>
      </c>
      <c r="B12" s="120"/>
      <c r="C12" s="121"/>
      <c r="D12" s="106"/>
      <c r="E12" s="106"/>
      <c r="F12" s="117"/>
      <c r="G12" s="116"/>
    </row>
    <row r="13" spans="1:7" ht="30">
      <c r="A13" s="123" t="s">
        <v>208</v>
      </c>
      <c r="B13" s="99" t="s">
        <v>171</v>
      </c>
      <c r="C13" s="105" t="s">
        <v>209</v>
      </c>
      <c r="D13" s="106">
        <v>0</v>
      </c>
      <c r="E13" s="106">
        <v>0</v>
      </c>
      <c r="F13" s="106">
        <v>348</v>
      </c>
      <c r="G13" s="116">
        <f t="shared" si="0"/>
        <v>348</v>
      </c>
    </row>
    <row r="14" spans="1:7">
      <c r="A14" s="123" t="s">
        <v>210</v>
      </c>
      <c r="B14" s="99" t="s">
        <v>171</v>
      </c>
      <c r="C14" s="105" t="s">
        <v>211</v>
      </c>
      <c r="D14" s="106">
        <v>0</v>
      </c>
      <c r="E14" s="106">
        <v>0</v>
      </c>
      <c r="F14" s="106">
        <v>1</v>
      </c>
      <c r="G14" s="116">
        <f t="shared" si="0"/>
        <v>1</v>
      </c>
    </row>
    <row r="15" spans="1:7">
      <c r="A15" s="114" t="s">
        <v>251</v>
      </c>
      <c r="B15" s="99"/>
      <c r="C15" s="105"/>
      <c r="D15" s="106"/>
      <c r="E15" s="106"/>
      <c r="F15" s="117"/>
      <c r="G15" s="116"/>
    </row>
    <row r="16" spans="1:7">
      <c r="A16" s="123">
        <v>4.2</v>
      </c>
      <c r="B16" s="99" t="s">
        <v>168</v>
      </c>
      <c r="C16" s="105" t="s">
        <v>195</v>
      </c>
      <c r="D16" s="106">
        <v>0</v>
      </c>
      <c r="E16" s="106">
        <v>0</v>
      </c>
      <c r="F16" s="106">
        <v>5</v>
      </c>
      <c r="G16" s="116">
        <f t="shared" si="0"/>
        <v>5</v>
      </c>
    </row>
    <row r="17" spans="1:7">
      <c r="A17" s="123" t="s">
        <v>196</v>
      </c>
      <c r="B17" s="99" t="s">
        <v>171</v>
      </c>
      <c r="C17" s="105" t="s">
        <v>197</v>
      </c>
      <c r="D17" s="106">
        <v>0</v>
      </c>
      <c r="E17" s="106">
        <v>0</v>
      </c>
      <c r="F17" s="106">
        <v>5</v>
      </c>
      <c r="G17" s="116">
        <f t="shared" si="0"/>
        <v>5</v>
      </c>
    </row>
    <row r="18" spans="1:7" ht="30">
      <c r="A18" s="123" t="s">
        <v>177</v>
      </c>
      <c r="B18" s="99" t="s">
        <v>171</v>
      </c>
      <c r="C18" s="105" t="s">
        <v>178</v>
      </c>
      <c r="D18" s="106">
        <v>0</v>
      </c>
      <c r="E18" s="106">
        <v>0</v>
      </c>
      <c r="F18" s="106">
        <f>3+1</f>
        <v>4</v>
      </c>
      <c r="G18" s="116">
        <f t="shared" si="0"/>
        <v>4</v>
      </c>
    </row>
    <row r="19" spans="1:7">
      <c r="A19" s="114" t="s">
        <v>252</v>
      </c>
      <c r="B19" s="120"/>
      <c r="C19" s="121"/>
      <c r="D19" s="106"/>
      <c r="E19" s="106"/>
      <c r="F19" s="117"/>
      <c r="G19" s="116"/>
    </row>
    <row r="20" spans="1:7">
      <c r="A20" s="123">
        <v>5.0999999999999996</v>
      </c>
      <c r="B20" s="99" t="s">
        <v>168</v>
      </c>
      <c r="C20" s="105" t="s">
        <v>169</v>
      </c>
      <c r="D20" s="122">
        <v>0</v>
      </c>
      <c r="E20" s="106">
        <v>208</v>
      </c>
      <c r="F20" s="117">
        <v>10136</v>
      </c>
      <c r="G20" s="116">
        <f t="shared" si="0"/>
        <v>10344</v>
      </c>
    </row>
    <row r="21" spans="1:7">
      <c r="A21" s="114" t="s">
        <v>253</v>
      </c>
      <c r="B21" s="120"/>
      <c r="C21" s="121"/>
      <c r="D21" s="106"/>
      <c r="E21" s="106"/>
      <c r="F21" s="117"/>
      <c r="G21" s="116"/>
    </row>
    <row r="22" spans="1:7">
      <c r="A22" s="123">
        <v>6.1</v>
      </c>
      <c r="B22" s="99" t="s">
        <v>168</v>
      </c>
      <c r="C22" s="105" t="s">
        <v>190</v>
      </c>
      <c r="D22" s="106">
        <v>0</v>
      </c>
      <c r="E22" s="106">
        <v>0</v>
      </c>
      <c r="F22" s="106">
        <f>2+1</f>
        <v>3</v>
      </c>
      <c r="G22" s="116">
        <f t="shared" si="0"/>
        <v>3</v>
      </c>
    </row>
    <row r="23" spans="1:7">
      <c r="A23" s="123">
        <v>6.2</v>
      </c>
      <c r="B23" s="99" t="s">
        <v>168</v>
      </c>
      <c r="C23" s="105" t="s">
        <v>191</v>
      </c>
      <c r="D23" s="106">
        <v>0</v>
      </c>
      <c r="E23" s="106">
        <v>0</v>
      </c>
      <c r="F23" s="106">
        <v>37</v>
      </c>
      <c r="G23" s="116">
        <f t="shared" si="0"/>
        <v>37</v>
      </c>
    </row>
    <row r="24" spans="1:7" ht="30">
      <c r="A24" s="123" t="s">
        <v>179</v>
      </c>
      <c r="B24" s="99" t="s">
        <v>171</v>
      </c>
      <c r="C24" s="105" t="s">
        <v>180</v>
      </c>
      <c r="D24" s="106">
        <v>0</v>
      </c>
      <c r="E24" s="106">
        <v>0</v>
      </c>
      <c r="F24" s="106">
        <f>547+77+80+250+45+395</f>
        <v>1394</v>
      </c>
      <c r="G24" s="116">
        <f t="shared" si="0"/>
        <v>1394</v>
      </c>
    </row>
    <row r="25" spans="1:7" ht="30">
      <c r="A25" s="123" t="s">
        <v>187</v>
      </c>
      <c r="B25" s="99" t="s">
        <v>171</v>
      </c>
      <c r="C25" s="105" t="s">
        <v>188</v>
      </c>
      <c r="D25" s="106">
        <v>0</v>
      </c>
      <c r="E25" s="106">
        <v>0</v>
      </c>
      <c r="F25" s="106">
        <f>1+1+1</f>
        <v>3</v>
      </c>
      <c r="G25" s="116">
        <f t="shared" si="0"/>
        <v>3</v>
      </c>
    </row>
    <row r="26" spans="1:7" ht="30">
      <c r="A26" s="123" t="s">
        <v>184</v>
      </c>
      <c r="B26" s="99" t="s">
        <v>171</v>
      </c>
      <c r="C26" s="105" t="s">
        <v>185</v>
      </c>
      <c r="D26" s="106">
        <v>0</v>
      </c>
      <c r="E26" s="106">
        <v>0</v>
      </c>
      <c r="F26" s="106">
        <f>1+1</f>
        <v>2</v>
      </c>
      <c r="G26" s="116">
        <f t="shared" si="0"/>
        <v>2</v>
      </c>
    </row>
    <row r="27" spans="1:7" ht="30">
      <c r="A27" s="123" t="s">
        <v>181</v>
      </c>
      <c r="B27" s="99" t="s">
        <v>171</v>
      </c>
      <c r="C27" s="105" t="s">
        <v>182</v>
      </c>
      <c r="D27" s="106">
        <v>0</v>
      </c>
      <c r="E27" s="106">
        <v>0</v>
      </c>
      <c r="F27" s="106">
        <f>1+1+1</f>
        <v>3</v>
      </c>
      <c r="G27" s="116">
        <f t="shared" si="0"/>
        <v>3</v>
      </c>
    </row>
    <row r="28" spans="1:7" ht="30">
      <c r="A28" s="124" t="s">
        <v>199</v>
      </c>
      <c r="B28" s="125" t="s">
        <v>171</v>
      </c>
      <c r="C28" s="126" t="s">
        <v>200</v>
      </c>
      <c r="D28" s="118">
        <v>0</v>
      </c>
      <c r="E28" s="118">
        <v>0</v>
      </c>
      <c r="F28" s="118">
        <v>1</v>
      </c>
      <c r="G28" s="119">
        <f t="shared" si="0"/>
        <v>1</v>
      </c>
    </row>
    <row r="29" spans="1:7">
      <c r="A29" s="132"/>
      <c r="B29" s="81"/>
      <c r="C29" s="77"/>
      <c r="D29" s="78"/>
    </row>
    <row r="30" spans="1:7">
      <c r="A30" s="132">
        <v>2020</v>
      </c>
      <c r="B30" s="81"/>
      <c r="C30" s="77"/>
      <c r="D30" s="78"/>
    </row>
    <row r="31" spans="1:7">
      <c r="A31" s="110" t="s">
        <v>242</v>
      </c>
      <c r="B31" s="111" t="s">
        <v>162</v>
      </c>
      <c r="C31" s="111" t="s">
        <v>243</v>
      </c>
      <c r="D31" s="112" t="s">
        <v>244</v>
      </c>
      <c r="E31" s="112" t="s">
        <v>245</v>
      </c>
      <c r="F31" s="112" t="s">
        <v>246</v>
      </c>
      <c r="G31" s="113" t="s">
        <v>247</v>
      </c>
    </row>
    <row r="32" spans="1:7">
      <c r="A32" s="114" t="s">
        <v>248</v>
      </c>
      <c r="B32" s="120"/>
      <c r="C32" s="121"/>
      <c r="D32" s="115"/>
      <c r="E32" s="76"/>
      <c r="F32" s="76"/>
      <c r="G32" s="116"/>
    </row>
    <row r="33" spans="1:7">
      <c r="A33" s="123">
        <v>1.2</v>
      </c>
      <c r="B33" s="99" t="s">
        <v>168</v>
      </c>
      <c r="C33" s="105" t="s">
        <v>204</v>
      </c>
      <c r="D33" s="106">
        <v>264</v>
      </c>
      <c r="E33" s="106">
        <v>0</v>
      </c>
      <c r="F33" s="106">
        <v>0</v>
      </c>
      <c r="G33" s="116">
        <f t="shared" ref="G33:G54" si="1">SUM(D33:F33)</f>
        <v>264</v>
      </c>
    </row>
    <row r="34" spans="1:7">
      <c r="A34" s="123" t="s">
        <v>221</v>
      </c>
      <c r="B34" s="99" t="s">
        <v>171</v>
      </c>
      <c r="C34" s="105" t="s">
        <v>222</v>
      </c>
      <c r="D34" s="106">
        <v>4097</v>
      </c>
      <c r="E34" s="106">
        <v>0</v>
      </c>
      <c r="F34" s="106">
        <f>200+1085</f>
        <v>1285</v>
      </c>
      <c r="G34" s="116">
        <f t="shared" si="1"/>
        <v>5382</v>
      </c>
    </row>
    <row r="35" spans="1:7">
      <c r="A35" s="123" t="s">
        <v>216</v>
      </c>
      <c r="B35" s="99" t="s">
        <v>171</v>
      </c>
      <c r="C35" s="105" t="s">
        <v>217</v>
      </c>
      <c r="D35" s="106">
        <v>3</v>
      </c>
      <c r="E35" s="106">
        <v>0</v>
      </c>
      <c r="F35" s="117">
        <v>0</v>
      </c>
      <c r="G35" s="116">
        <f t="shared" si="1"/>
        <v>3</v>
      </c>
    </row>
    <row r="36" spans="1:7">
      <c r="A36" s="123" t="s">
        <v>218</v>
      </c>
      <c r="B36" s="99" t="s">
        <v>171</v>
      </c>
      <c r="C36" s="105" t="s">
        <v>219</v>
      </c>
      <c r="D36" s="106">
        <v>3</v>
      </c>
      <c r="E36" s="106">
        <v>0</v>
      </c>
      <c r="F36" s="117">
        <v>0</v>
      </c>
      <c r="G36" s="116">
        <f t="shared" si="1"/>
        <v>3</v>
      </c>
    </row>
    <row r="37" spans="1:7">
      <c r="A37" s="114" t="s">
        <v>249</v>
      </c>
      <c r="B37" s="99"/>
      <c r="C37" s="105"/>
      <c r="D37" s="106"/>
      <c r="E37" s="106"/>
      <c r="F37" s="117"/>
      <c r="G37" s="116"/>
    </row>
    <row r="38" spans="1:7">
      <c r="A38" s="123" t="s">
        <v>206</v>
      </c>
      <c r="B38" s="99" t="s">
        <v>171</v>
      </c>
      <c r="C38" s="105" t="s">
        <v>207</v>
      </c>
      <c r="D38" s="106">
        <v>1736</v>
      </c>
      <c r="E38" s="106">
        <v>0</v>
      </c>
      <c r="F38" s="117">
        <v>636</v>
      </c>
      <c r="G38" s="116">
        <f t="shared" si="1"/>
        <v>2372</v>
      </c>
    </row>
    <row r="39" spans="1:7">
      <c r="A39" s="123" t="s">
        <v>234</v>
      </c>
      <c r="B39" s="99" t="s">
        <v>171</v>
      </c>
      <c r="C39" s="105" t="s">
        <v>235</v>
      </c>
      <c r="D39" s="106">
        <v>0</v>
      </c>
      <c r="E39" s="106">
        <v>0</v>
      </c>
      <c r="F39" s="117">
        <v>7</v>
      </c>
      <c r="G39" s="116">
        <f t="shared" si="1"/>
        <v>7</v>
      </c>
    </row>
    <row r="40" spans="1:7">
      <c r="A40" s="114" t="s">
        <v>250</v>
      </c>
      <c r="B40" s="120"/>
      <c r="C40" s="121"/>
      <c r="D40" s="106"/>
      <c r="E40" s="106"/>
      <c r="F40" s="117"/>
      <c r="G40" s="116"/>
    </row>
    <row r="41" spans="1:7" ht="30">
      <c r="A41" s="123" t="s">
        <v>231</v>
      </c>
      <c r="B41" s="99" t="s">
        <v>171</v>
      </c>
      <c r="C41" s="105" t="s">
        <v>232</v>
      </c>
      <c r="D41" s="106">
        <v>0</v>
      </c>
      <c r="E41" s="106">
        <v>0</v>
      </c>
      <c r="F41" s="106">
        <v>1</v>
      </c>
      <c r="G41" s="116">
        <f t="shared" si="1"/>
        <v>1</v>
      </c>
    </row>
    <row r="42" spans="1:7">
      <c r="A42" s="114" t="s">
        <v>253</v>
      </c>
      <c r="B42" s="120"/>
      <c r="C42" s="121"/>
      <c r="D42" s="106"/>
      <c r="E42" s="106"/>
      <c r="F42" s="117"/>
      <c r="G42" s="116"/>
    </row>
    <row r="43" spans="1:7">
      <c r="A43" s="123">
        <v>6.1</v>
      </c>
      <c r="B43" s="99" t="s">
        <v>168</v>
      </c>
      <c r="C43" s="105" t="s">
        <v>190</v>
      </c>
      <c r="D43" s="106">
        <v>0</v>
      </c>
      <c r="E43" s="106">
        <v>0</v>
      </c>
      <c r="F43" s="106">
        <v>4</v>
      </c>
      <c r="G43" s="116">
        <f t="shared" si="1"/>
        <v>4</v>
      </c>
    </row>
    <row r="44" spans="1:7">
      <c r="A44" s="123">
        <v>6.2</v>
      </c>
      <c r="B44" s="99" t="s">
        <v>168</v>
      </c>
      <c r="C44" s="105" t="s">
        <v>191</v>
      </c>
      <c r="D44" s="106">
        <v>0</v>
      </c>
      <c r="E44" s="106">
        <v>0</v>
      </c>
      <c r="F44" s="106">
        <v>0</v>
      </c>
      <c r="G44" s="116">
        <f t="shared" si="1"/>
        <v>0</v>
      </c>
    </row>
    <row r="45" spans="1:7" ht="30">
      <c r="A45" s="123" t="s">
        <v>179</v>
      </c>
      <c r="B45" s="99" t="s">
        <v>171</v>
      </c>
      <c r="C45" s="105" t="s">
        <v>180</v>
      </c>
      <c r="D45" s="106">
        <v>0</v>
      </c>
      <c r="E45" s="106">
        <v>0</v>
      </c>
      <c r="F45" s="106">
        <f>1297+50+117+70</f>
        <v>1534</v>
      </c>
      <c r="G45" s="116">
        <f t="shared" si="1"/>
        <v>1534</v>
      </c>
    </row>
    <row r="46" spans="1:7" ht="30">
      <c r="A46" s="123" t="s">
        <v>187</v>
      </c>
      <c r="B46" s="99" t="s">
        <v>171</v>
      </c>
      <c r="C46" s="105" t="s">
        <v>188</v>
      </c>
      <c r="D46" s="106">
        <v>7</v>
      </c>
      <c r="E46" s="106">
        <v>0</v>
      </c>
      <c r="F46" s="106">
        <v>1</v>
      </c>
      <c r="G46" s="116">
        <f t="shared" si="1"/>
        <v>8</v>
      </c>
    </row>
    <row r="47" spans="1:7" ht="30">
      <c r="A47" s="123" t="s">
        <v>184</v>
      </c>
      <c r="B47" s="99" t="s">
        <v>171</v>
      </c>
      <c r="C47" s="105" t="s">
        <v>185</v>
      </c>
      <c r="D47" s="106">
        <v>2</v>
      </c>
      <c r="E47" s="106">
        <v>0</v>
      </c>
      <c r="F47" s="106">
        <v>2</v>
      </c>
      <c r="G47" s="116">
        <f t="shared" si="1"/>
        <v>4</v>
      </c>
    </row>
    <row r="48" spans="1:7" ht="30">
      <c r="A48" s="123" t="s">
        <v>181</v>
      </c>
      <c r="B48" s="99" t="s">
        <v>171</v>
      </c>
      <c r="C48" s="105" t="s">
        <v>182</v>
      </c>
      <c r="D48" s="106">
        <v>0</v>
      </c>
      <c r="E48" s="106">
        <v>0</v>
      </c>
      <c r="F48" s="106">
        <f>2+1</f>
        <v>3</v>
      </c>
      <c r="G48" s="116">
        <f t="shared" si="1"/>
        <v>3</v>
      </c>
    </row>
    <row r="49" spans="1:7" ht="30">
      <c r="A49" s="123" t="s">
        <v>199</v>
      </c>
      <c r="B49" s="99" t="s">
        <v>171</v>
      </c>
      <c r="C49" s="105" t="s">
        <v>200</v>
      </c>
      <c r="D49" s="106">
        <v>4</v>
      </c>
      <c r="E49" s="106">
        <v>0</v>
      </c>
      <c r="F49" s="106">
        <v>0</v>
      </c>
      <c r="G49" s="116">
        <f t="shared" si="1"/>
        <v>4</v>
      </c>
    </row>
    <row r="50" spans="1:7">
      <c r="A50" s="123" t="s">
        <v>238</v>
      </c>
      <c r="B50" s="99" t="s">
        <v>171</v>
      </c>
      <c r="C50" s="105" t="s">
        <v>239</v>
      </c>
      <c r="D50" s="106">
        <v>0</v>
      </c>
      <c r="E50" s="106">
        <v>0</v>
      </c>
      <c r="F50" s="106">
        <v>1</v>
      </c>
      <c r="G50" s="116">
        <f t="shared" si="1"/>
        <v>1</v>
      </c>
    </row>
    <row r="51" spans="1:7">
      <c r="A51" s="135" t="s">
        <v>254</v>
      </c>
      <c r="B51" s="133"/>
      <c r="C51" s="134"/>
      <c r="D51" s="106"/>
      <c r="E51" s="106"/>
      <c r="F51" s="106"/>
      <c r="G51" s="116"/>
    </row>
    <row r="52" spans="1:7">
      <c r="A52" s="123" t="s">
        <v>223</v>
      </c>
      <c r="B52" s="99" t="s">
        <v>171</v>
      </c>
      <c r="C52" s="105" t="s">
        <v>224</v>
      </c>
      <c r="D52" s="106">
        <v>2</v>
      </c>
      <c r="E52" s="106">
        <v>0</v>
      </c>
      <c r="F52" s="106">
        <v>0</v>
      </c>
      <c r="G52" s="116">
        <f t="shared" si="1"/>
        <v>2</v>
      </c>
    </row>
    <row r="53" spans="1:7" ht="30">
      <c r="A53" s="123" t="s">
        <v>225</v>
      </c>
      <c r="B53" s="99" t="s">
        <v>171</v>
      </c>
      <c r="C53" s="105" t="s">
        <v>226</v>
      </c>
      <c r="D53" s="106">
        <v>1</v>
      </c>
      <c r="E53" s="106">
        <v>0</v>
      </c>
      <c r="F53" s="106">
        <v>0</v>
      </c>
      <c r="G53" s="116">
        <f t="shared" si="1"/>
        <v>1</v>
      </c>
    </row>
    <row r="54" spans="1:7" ht="30">
      <c r="A54" s="136" t="s">
        <v>228</v>
      </c>
      <c r="B54" s="137" t="s">
        <v>171</v>
      </c>
      <c r="C54" s="138" t="s">
        <v>229</v>
      </c>
      <c r="D54" s="118">
        <v>0</v>
      </c>
      <c r="E54" s="118">
        <v>0</v>
      </c>
      <c r="F54" s="118">
        <v>1</v>
      </c>
      <c r="G54" s="119">
        <f t="shared" si="1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7018-E794-8A4D-B8DA-BE0D403437EA}">
  <dimension ref="A1:D19"/>
  <sheetViews>
    <sheetView zoomScale="135" workbookViewId="0">
      <selection activeCell="A15" sqref="A15:D16"/>
    </sheetView>
  </sheetViews>
  <sheetFormatPr defaultColWidth="10.875" defaultRowHeight="15.95"/>
  <cols>
    <col min="1" max="2" width="10.875" style="79"/>
    <col min="3" max="3" width="62.5" style="79" customWidth="1"/>
    <col min="4" max="4" width="13.37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255</v>
      </c>
      <c r="B2" s="76"/>
      <c r="C2" s="77"/>
      <c r="D2" s="78"/>
    </row>
    <row r="3" spans="1:4">
      <c r="A3" s="85" t="s">
        <v>159</v>
      </c>
      <c r="B3" s="76"/>
      <c r="C3" s="77"/>
      <c r="D3" s="78"/>
    </row>
    <row r="4" spans="1:4">
      <c r="A4" s="41" t="s">
        <v>256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161</v>
      </c>
      <c r="B6" s="87" t="s">
        <v>162</v>
      </c>
      <c r="C6" s="88" t="s">
        <v>163</v>
      </c>
      <c r="D6" s="89" t="s">
        <v>164</v>
      </c>
    </row>
    <row r="7" spans="1:4" ht="15" customHeight="1">
      <c r="A7" s="90" t="s">
        <v>165</v>
      </c>
      <c r="B7" s="90"/>
      <c r="C7" s="91"/>
      <c r="D7" s="92"/>
    </row>
    <row r="8" spans="1:4" ht="15" customHeight="1">
      <c r="A8" s="90" t="s">
        <v>166</v>
      </c>
      <c r="B8" s="90"/>
      <c r="C8" s="91"/>
      <c r="D8" s="92" t="s">
        <v>151</v>
      </c>
    </row>
    <row r="9" spans="1:4" s="82" customFormat="1" ht="15" customHeight="1">
      <c r="A9" s="93" t="s">
        <v>175</v>
      </c>
      <c r="B9" s="93"/>
      <c r="C9" s="102"/>
      <c r="D9" s="103"/>
    </row>
    <row r="10" spans="1:4" ht="15" customHeight="1">
      <c r="A10" s="104" t="s">
        <v>257</v>
      </c>
      <c r="B10" s="99"/>
      <c r="C10" s="105"/>
      <c r="D10" s="106"/>
    </row>
    <row r="11" spans="1:4" ht="15" customHeight="1">
      <c r="A11" s="107" t="s">
        <v>177</v>
      </c>
      <c r="B11" s="99" t="s">
        <v>171</v>
      </c>
      <c r="C11" s="105" t="s">
        <v>178</v>
      </c>
      <c r="D11" s="106">
        <v>1</v>
      </c>
    </row>
    <row r="12" spans="1:4" ht="15" customHeight="1">
      <c r="A12" s="104" t="s">
        <v>258</v>
      </c>
      <c r="B12" s="99"/>
      <c r="C12" s="105"/>
      <c r="D12" s="106"/>
    </row>
    <row r="13" spans="1:4" ht="15" customHeight="1">
      <c r="A13" s="107" t="s">
        <v>179</v>
      </c>
      <c r="B13" s="99" t="s">
        <v>171</v>
      </c>
      <c r="C13" s="105" t="s">
        <v>180</v>
      </c>
      <c r="D13" s="106">
        <v>98</v>
      </c>
    </row>
    <row r="14" spans="1:4" s="83" customFormat="1" ht="15" customHeight="1">
      <c r="A14" s="104" t="s">
        <v>259</v>
      </c>
      <c r="B14" s="96"/>
      <c r="C14" s="108"/>
      <c r="D14" s="109"/>
    </row>
    <row r="15" spans="1:4" ht="15" customHeight="1">
      <c r="A15" s="107" t="s">
        <v>179</v>
      </c>
      <c r="B15" s="99" t="s">
        <v>171</v>
      </c>
      <c r="C15" s="105" t="s">
        <v>180</v>
      </c>
      <c r="D15" s="106">
        <v>735</v>
      </c>
    </row>
    <row r="16" spans="1:4" s="139" customFormat="1" ht="15" customHeight="1">
      <c r="A16" s="107" t="s">
        <v>184</v>
      </c>
      <c r="B16" s="99" t="s">
        <v>171</v>
      </c>
      <c r="C16" s="105" t="s">
        <v>185</v>
      </c>
      <c r="D16" s="106">
        <v>1</v>
      </c>
    </row>
    <row r="17" spans="1:4" s="83" customFormat="1" ht="15" customHeight="1">
      <c r="A17" s="104" t="s">
        <v>260</v>
      </c>
      <c r="B17" s="96"/>
      <c r="C17" s="108"/>
      <c r="D17" s="109"/>
    </row>
    <row r="18" spans="1:4" ht="15" customHeight="1">
      <c r="A18" s="107" t="s">
        <v>261</v>
      </c>
      <c r="B18" s="99" t="s">
        <v>171</v>
      </c>
      <c r="C18" s="105" t="s">
        <v>262</v>
      </c>
      <c r="D18" s="106">
        <v>1</v>
      </c>
    </row>
    <row r="19" spans="1:4" ht="15" customHeight="1">
      <c r="A19" s="107" t="s">
        <v>263</v>
      </c>
      <c r="B19" s="99" t="s">
        <v>171</v>
      </c>
      <c r="C19" s="105" t="s">
        <v>264</v>
      </c>
      <c r="D19" s="140">
        <v>0</v>
      </c>
    </row>
  </sheetData>
  <hyperlinks>
    <hyperlink ref="A4" r:id="rId1" xr:uid="{C11D6D67-AA1B-0B47-886A-1CC7FC75AD7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75C7-EFBA-174B-BD1A-FEAB0F8F74E4}">
  <dimension ref="A1:G65"/>
  <sheetViews>
    <sheetView topLeftCell="A53" zoomScaleNormal="100" workbookViewId="0">
      <selection activeCell="A58" sqref="A58:G65"/>
    </sheetView>
  </sheetViews>
  <sheetFormatPr defaultColWidth="10.875" defaultRowHeight="15.95"/>
  <cols>
    <col min="1" max="1" width="13.375" style="79" customWidth="1"/>
    <col min="2" max="2" width="10.875" style="79"/>
    <col min="3" max="3" width="62.5" style="79" customWidth="1"/>
    <col min="4" max="4" width="13.375" style="84" customWidth="1"/>
    <col min="5" max="16384" width="10.875" style="79"/>
  </cols>
  <sheetData>
    <row r="1" spans="1:7">
      <c r="A1" s="85" t="s">
        <v>0</v>
      </c>
      <c r="B1" s="76"/>
      <c r="C1" s="77"/>
      <c r="D1" s="78"/>
    </row>
    <row r="2" spans="1:7">
      <c r="A2" s="132">
        <v>2019</v>
      </c>
      <c r="B2" s="81"/>
      <c r="C2" s="77"/>
      <c r="D2" s="78"/>
    </row>
    <row r="3" spans="1:7">
      <c r="A3" s="110" t="s">
        <v>242</v>
      </c>
      <c r="B3" s="111" t="s">
        <v>162</v>
      </c>
      <c r="C3" s="111" t="s">
        <v>243</v>
      </c>
      <c r="D3" s="112" t="s">
        <v>244</v>
      </c>
      <c r="E3" s="112" t="s">
        <v>245</v>
      </c>
      <c r="F3" s="112" t="s">
        <v>246</v>
      </c>
      <c r="G3" s="113" t="s">
        <v>247</v>
      </c>
    </row>
    <row r="4" spans="1:7">
      <c r="A4" s="114" t="s">
        <v>248</v>
      </c>
      <c r="B4" s="120"/>
      <c r="C4" s="121"/>
      <c r="D4" s="115"/>
      <c r="E4" s="76"/>
      <c r="F4" s="76"/>
      <c r="G4" s="116"/>
    </row>
    <row r="5" spans="1:7">
      <c r="A5" s="123">
        <v>1.2</v>
      </c>
      <c r="B5" s="99" t="s">
        <v>168</v>
      </c>
      <c r="C5" s="105" t="s">
        <v>204</v>
      </c>
      <c r="D5" s="106">
        <v>0</v>
      </c>
      <c r="E5" s="106">
        <v>0</v>
      </c>
      <c r="F5" s="106">
        <v>30</v>
      </c>
      <c r="G5" s="116">
        <f>SUM(D5:F5)</f>
        <v>30</v>
      </c>
    </row>
    <row r="6" spans="1:7">
      <c r="A6" s="123" t="s">
        <v>192</v>
      </c>
      <c r="B6" s="99" t="s">
        <v>171</v>
      </c>
      <c r="C6" s="105" t="s">
        <v>193</v>
      </c>
      <c r="D6" s="106">
        <v>0</v>
      </c>
      <c r="E6" s="106">
        <v>0</v>
      </c>
      <c r="F6" s="106">
        <v>6</v>
      </c>
      <c r="G6" s="116">
        <f t="shared" ref="G6:G28" si="0">SUM(D6:F6)</f>
        <v>6</v>
      </c>
    </row>
    <row r="7" spans="1:7">
      <c r="A7" s="123" t="s">
        <v>170</v>
      </c>
      <c r="B7" s="99" t="s">
        <v>171</v>
      </c>
      <c r="C7" s="105" t="s">
        <v>172</v>
      </c>
      <c r="D7" s="106">
        <v>0</v>
      </c>
      <c r="E7" s="106">
        <v>1</v>
      </c>
      <c r="F7" s="117">
        <v>0</v>
      </c>
      <c r="G7" s="116">
        <f t="shared" si="0"/>
        <v>1</v>
      </c>
    </row>
    <row r="8" spans="1:7">
      <c r="A8" s="114" t="s">
        <v>249</v>
      </c>
      <c r="B8" s="120"/>
      <c r="C8" s="121"/>
      <c r="D8" s="106"/>
      <c r="E8" s="106"/>
      <c r="F8" s="117"/>
      <c r="G8" s="116"/>
    </row>
    <row r="9" spans="1:7">
      <c r="A9" s="123">
        <v>2.1</v>
      </c>
      <c r="B9" s="99" t="s">
        <v>168</v>
      </c>
      <c r="C9" s="105" t="s">
        <v>205</v>
      </c>
      <c r="D9" s="106">
        <v>0</v>
      </c>
      <c r="E9" s="106">
        <v>0</v>
      </c>
      <c r="F9" s="106">
        <v>21</v>
      </c>
      <c r="G9" s="116">
        <f t="shared" si="0"/>
        <v>21</v>
      </c>
    </row>
    <row r="10" spans="1:7">
      <c r="A10" s="123" t="s">
        <v>206</v>
      </c>
      <c r="B10" s="99" t="s">
        <v>171</v>
      </c>
      <c r="C10" s="105" t="s">
        <v>207</v>
      </c>
      <c r="D10" s="106">
        <v>0</v>
      </c>
      <c r="E10" s="106">
        <v>0</v>
      </c>
      <c r="F10" s="106">
        <v>168.2</v>
      </c>
      <c r="G10" s="116">
        <f t="shared" si="0"/>
        <v>168.2</v>
      </c>
    </row>
    <row r="11" spans="1:7" ht="30">
      <c r="A11" s="123" t="s">
        <v>173</v>
      </c>
      <c r="B11" s="99" t="s">
        <v>171</v>
      </c>
      <c r="C11" s="105" t="s">
        <v>174</v>
      </c>
      <c r="D11" s="106">
        <v>0</v>
      </c>
      <c r="E11" s="106">
        <v>104</v>
      </c>
      <c r="F11" s="117">
        <v>0</v>
      </c>
      <c r="G11" s="116">
        <f t="shared" si="0"/>
        <v>104</v>
      </c>
    </row>
    <row r="12" spans="1:7">
      <c r="A12" s="114" t="s">
        <v>250</v>
      </c>
      <c r="B12" s="120"/>
      <c r="C12" s="121"/>
      <c r="D12" s="106"/>
      <c r="E12" s="106"/>
      <c r="F12" s="117"/>
      <c r="G12" s="116"/>
    </row>
    <row r="13" spans="1:7" ht="30">
      <c r="A13" s="123" t="s">
        <v>208</v>
      </c>
      <c r="B13" s="99" t="s">
        <v>171</v>
      </c>
      <c r="C13" s="105" t="s">
        <v>209</v>
      </c>
      <c r="D13" s="106">
        <v>0</v>
      </c>
      <c r="E13" s="106">
        <v>0</v>
      </c>
      <c r="F13" s="106">
        <v>348</v>
      </c>
      <c r="G13" s="116">
        <f t="shared" si="0"/>
        <v>348</v>
      </c>
    </row>
    <row r="14" spans="1:7">
      <c r="A14" s="123" t="s">
        <v>210</v>
      </c>
      <c r="B14" s="99" t="s">
        <v>171</v>
      </c>
      <c r="C14" s="105" t="s">
        <v>211</v>
      </c>
      <c r="D14" s="106">
        <v>0</v>
      </c>
      <c r="E14" s="106">
        <v>0</v>
      </c>
      <c r="F14" s="106">
        <v>1</v>
      </c>
      <c r="G14" s="116">
        <f t="shared" si="0"/>
        <v>1</v>
      </c>
    </row>
    <row r="15" spans="1:7">
      <c r="A15" s="114" t="s">
        <v>251</v>
      </c>
      <c r="B15" s="99"/>
      <c r="C15" s="105"/>
      <c r="D15" s="106"/>
      <c r="E15" s="106"/>
      <c r="F15" s="117"/>
      <c r="G15" s="116"/>
    </row>
    <row r="16" spans="1:7">
      <c r="A16" s="123">
        <v>4.2</v>
      </c>
      <c r="B16" s="99" t="s">
        <v>168</v>
      </c>
      <c r="C16" s="105" t="s">
        <v>195</v>
      </c>
      <c r="D16" s="106">
        <v>0</v>
      </c>
      <c r="E16" s="106">
        <v>0</v>
      </c>
      <c r="F16" s="106">
        <v>5</v>
      </c>
      <c r="G16" s="116">
        <f t="shared" si="0"/>
        <v>5</v>
      </c>
    </row>
    <row r="17" spans="1:7">
      <c r="A17" s="123" t="s">
        <v>196</v>
      </c>
      <c r="B17" s="99" t="s">
        <v>171</v>
      </c>
      <c r="C17" s="105" t="s">
        <v>197</v>
      </c>
      <c r="D17" s="106">
        <v>0</v>
      </c>
      <c r="E17" s="106">
        <v>0</v>
      </c>
      <c r="F17" s="106">
        <v>5</v>
      </c>
      <c r="G17" s="116">
        <f t="shared" si="0"/>
        <v>5</v>
      </c>
    </row>
    <row r="18" spans="1:7" ht="30">
      <c r="A18" s="123" t="s">
        <v>177</v>
      </c>
      <c r="B18" s="99" t="s">
        <v>171</v>
      </c>
      <c r="C18" s="105" t="s">
        <v>178</v>
      </c>
      <c r="D18" s="106">
        <v>0</v>
      </c>
      <c r="E18" s="106">
        <v>0</v>
      </c>
      <c r="F18" s="106">
        <f>3+1</f>
        <v>4</v>
      </c>
      <c r="G18" s="116">
        <f t="shared" si="0"/>
        <v>4</v>
      </c>
    </row>
    <row r="19" spans="1:7">
      <c r="A19" s="114" t="s">
        <v>252</v>
      </c>
      <c r="B19" s="120"/>
      <c r="C19" s="121"/>
      <c r="D19" s="106"/>
      <c r="E19" s="106"/>
      <c r="F19" s="117"/>
      <c r="G19" s="116"/>
    </row>
    <row r="20" spans="1:7">
      <c r="A20" s="123">
        <v>5.0999999999999996</v>
      </c>
      <c r="B20" s="99" t="s">
        <v>168</v>
      </c>
      <c r="C20" s="105" t="s">
        <v>169</v>
      </c>
      <c r="D20" s="122">
        <v>0</v>
      </c>
      <c r="E20" s="106">
        <v>208</v>
      </c>
      <c r="F20" s="117">
        <v>10136</v>
      </c>
      <c r="G20" s="116">
        <f t="shared" si="0"/>
        <v>10344</v>
      </c>
    </row>
    <row r="21" spans="1:7">
      <c r="A21" s="114" t="s">
        <v>253</v>
      </c>
      <c r="B21" s="120"/>
      <c r="C21" s="121"/>
      <c r="D21" s="106"/>
      <c r="E21" s="106"/>
      <c r="F21" s="117"/>
      <c r="G21" s="116"/>
    </row>
    <row r="22" spans="1:7">
      <c r="A22" s="123">
        <v>6.1</v>
      </c>
      <c r="B22" s="99" t="s">
        <v>168</v>
      </c>
      <c r="C22" s="105" t="s">
        <v>190</v>
      </c>
      <c r="D22" s="106">
        <v>0</v>
      </c>
      <c r="E22" s="106">
        <v>0</v>
      </c>
      <c r="F22" s="106">
        <f>2+1</f>
        <v>3</v>
      </c>
      <c r="G22" s="116">
        <f t="shared" si="0"/>
        <v>3</v>
      </c>
    </row>
    <row r="23" spans="1:7">
      <c r="A23" s="123">
        <v>6.2</v>
      </c>
      <c r="B23" s="99" t="s">
        <v>168</v>
      </c>
      <c r="C23" s="105" t="s">
        <v>191</v>
      </c>
      <c r="D23" s="106">
        <v>0</v>
      </c>
      <c r="E23" s="106">
        <v>0</v>
      </c>
      <c r="F23" s="106">
        <v>37</v>
      </c>
      <c r="G23" s="116">
        <f t="shared" si="0"/>
        <v>37</v>
      </c>
    </row>
    <row r="24" spans="1:7" ht="30">
      <c r="A24" s="123" t="s">
        <v>179</v>
      </c>
      <c r="B24" s="99" t="s">
        <v>171</v>
      </c>
      <c r="C24" s="105" t="s">
        <v>180</v>
      </c>
      <c r="D24" s="106">
        <v>0</v>
      </c>
      <c r="E24" s="106">
        <v>0</v>
      </c>
      <c r="F24" s="106">
        <f>547+77+80+250+45+395</f>
        <v>1394</v>
      </c>
      <c r="G24" s="116">
        <f t="shared" si="0"/>
        <v>1394</v>
      </c>
    </row>
    <row r="25" spans="1:7" ht="30">
      <c r="A25" s="123" t="s">
        <v>187</v>
      </c>
      <c r="B25" s="99" t="s">
        <v>171</v>
      </c>
      <c r="C25" s="105" t="s">
        <v>188</v>
      </c>
      <c r="D25" s="106">
        <v>0</v>
      </c>
      <c r="E25" s="106">
        <v>0</v>
      </c>
      <c r="F25" s="106">
        <f>1+1+1</f>
        <v>3</v>
      </c>
      <c r="G25" s="116">
        <f t="shared" si="0"/>
        <v>3</v>
      </c>
    </row>
    <row r="26" spans="1:7" ht="30">
      <c r="A26" s="123" t="s">
        <v>184</v>
      </c>
      <c r="B26" s="99" t="s">
        <v>171</v>
      </c>
      <c r="C26" s="105" t="s">
        <v>185</v>
      </c>
      <c r="D26" s="106">
        <v>0</v>
      </c>
      <c r="E26" s="106">
        <v>0</v>
      </c>
      <c r="F26" s="106">
        <f>1+1</f>
        <v>2</v>
      </c>
      <c r="G26" s="116">
        <f t="shared" si="0"/>
        <v>2</v>
      </c>
    </row>
    <row r="27" spans="1:7" ht="30">
      <c r="A27" s="123" t="s">
        <v>181</v>
      </c>
      <c r="B27" s="99" t="s">
        <v>171</v>
      </c>
      <c r="C27" s="105" t="s">
        <v>182</v>
      </c>
      <c r="D27" s="106">
        <v>0</v>
      </c>
      <c r="E27" s="106">
        <v>0</v>
      </c>
      <c r="F27" s="106">
        <f>1+1+1</f>
        <v>3</v>
      </c>
      <c r="G27" s="116">
        <f t="shared" si="0"/>
        <v>3</v>
      </c>
    </row>
    <row r="28" spans="1:7" ht="30">
      <c r="A28" s="124" t="s">
        <v>199</v>
      </c>
      <c r="B28" s="125" t="s">
        <v>171</v>
      </c>
      <c r="C28" s="126" t="s">
        <v>200</v>
      </c>
      <c r="D28" s="118">
        <v>0</v>
      </c>
      <c r="E28" s="118">
        <v>0</v>
      </c>
      <c r="F28" s="118">
        <v>1</v>
      </c>
      <c r="G28" s="119">
        <f t="shared" si="0"/>
        <v>1</v>
      </c>
    </row>
    <row r="29" spans="1:7">
      <c r="A29" s="132"/>
      <c r="B29" s="81"/>
      <c r="C29" s="77"/>
      <c r="D29" s="78"/>
    </row>
    <row r="30" spans="1:7">
      <c r="A30" s="132">
        <v>2020</v>
      </c>
      <c r="B30" s="81"/>
      <c r="C30" s="77"/>
      <c r="D30" s="78"/>
    </row>
    <row r="31" spans="1:7">
      <c r="A31" s="110" t="s">
        <v>242</v>
      </c>
      <c r="B31" s="111" t="s">
        <v>162</v>
      </c>
      <c r="C31" s="111" t="s">
        <v>243</v>
      </c>
      <c r="D31" s="112" t="s">
        <v>244</v>
      </c>
      <c r="E31" s="112" t="s">
        <v>245</v>
      </c>
      <c r="F31" s="112" t="s">
        <v>246</v>
      </c>
      <c r="G31" s="113" t="s">
        <v>247</v>
      </c>
    </row>
    <row r="32" spans="1:7">
      <c r="A32" s="114" t="s">
        <v>248</v>
      </c>
      <c r="B32" s="120"/>
      <c r="C32" s="121"/>
      <c r="D32" s="115"/>
      <c r="E32" s="76"/>
      <c r="F32" s="76"/>
      <c r="G32" s="116"/>
    </row>
    <row r="33" spans="1:7">
      <c r="A33" s="123">
        <v>1.2</v>
      </c>
      <c r="B33" s="99" t="s">
        <v>168</v>
      </c>
      <c r="C33" s="105" t="s">
        <v>204</v>
      </c>
      <c r="D33" s="106">
        <v>264</v>
      </c>
      <c r="E33" s="106">
        <v>0</v>
      </c>
      <c r="F33" s="106">
        <v>0</v>
      </c>
      <c r="G33" s="116">
        <f t="shared" ref="G33:G54" si="1">SUM(D33:F33)</f>
        <v>264</v>
      </c>
    </row>
    <row r="34" spans="1:7">
      <c r="A34" s="123" t="s">
        <v>221</v>
      </c>
      <c r="B34" s="99" t="s">
        <v>171</v>
      </c>
      <c r="C34" s="105" t="s">
        <v>222</v>
      </c>
      <c r="D34" s="106">
        <v>4097</v>
      </c>
      <c r="E34" s="106">
        <v>0</v>
      </c>
      <c r="F34" s="106">
        <f>200+1085</f>
        <v>1285</v>
      </c>
      <c r="G34" s="116">
        <f t="shared" si="1"/>
        <v>5382</v>
      </c>
    </row>
    <row r="35" spans="1:7">
      <c r="A35" s="123" t="s">
        <v>216</v>
      </c>
      <c r="B35" s="99" t="s">
        <v>171</v>
      </c>
      <c r="C35" s="105" t="s">
        <v>217</v>
      </c>
      <c r="D35" s="106">
        <v>3</v>
      </c>
      <c r="E35" s="106">
        <v>0</v>
      </c>
      <c r="F35" s="117">
        <v>0</v>
      </c>
      <c r="G35" s="116">
        <f t="shared" si="1"/>
        <v>3</v>
      </c>
    </row>
    <row r="36" spans="1:7">
      <c r="A36" s="123" t="s">
        <v>218</v>
      </c>
      <c r="B36" s="99" t="s">
        <v>171</v>
      </c>
      <c r="C36" s="105" t="s">
        <v>219</v>
      </c>
      <c r="D36" s="106">
        <v>3</v>
      </c>
      <c r="E36" s="106">
        <v>0</v>
      </c>
      <c r="F36" s="117">
        <v>0</v>
      </c>
      <c r="G36" s="116">
        <f t="shared" si="1"/>
        <v>3</v>
      </c>
    </row>
    <row r="37" spans="1:7">
      <c r="A37" s="114" t="s">
        <v>249</v>
      </c>
      <c r="B37" s="99"/>
      <c r="C37" s="105"/>
      <c r="D37" s="106"/>
      <c r="E37" s="106"/>
      <c r="F37" s="117"/>
      <c r="G37" s="116"/>
    </row>
    <row r="38" spans="1:7">
      <c r="A38" s="123" t="s">
        <v>206</v>
      </c>
      <c r="B38" s="99" t="s">
        <v>171</v>
      </c>
      <c r="C38" s="105" t="s">
        <v>207</v>
      </c>
      <c r="D38" s="106">
        <v>1736</v>
      </c>
      <c r="E38" s="106">
        <v>0</v>
      </c>
      <c r="F38" s="117">
        <v>636</v>
      </c>
      <c r="G38" s="116">
        <f t="shared" si="1"/>
        <v>2372</v>
      </c>
    </row>
    <row r="39" spans="1:7">
      <c r="A39" s="123" t="s">
        <v>234</v>
      </c>
      <c r="B39" s="99" t="s">
        <v>171</v>
      </c>
      <c r="C39" s="105" t="s">
        <v>235</v>
      </c>
      <c r="D39" s="106">
        <v>0</v>
      </c>
      <c r="E39" s="106">
        <v>0</v>
      </c>
      <c r="F39" s="117">
        <v>7</v>
      </c>
      <c r="G39" s="116">
        <f t="shared" si="1"/>
        <v>7</v>
      </c>
    </row>
    <row r="40" spans="1:7">
      <c r="A40" s="114" t="s">
        <v>250</v>
      </c>
      <c r="B40" s="120"/>
      <c r="C40" s="121"/>
      <c r="D40" s="106"/>
      <c r="E40" s="106"/>
      <c r="F40" s="117"/>
      <c r="G40" s="116"/>
    </row>
    <row r="41" spans="1:7" ht="30">
      <c r="A41" s="123" t="s">
        <v>231</v>
      </c>
      <c r="B41" s="99" t="s">
        <v>171</v>
      </c>
      <c r="C41" s="105" t="s">
        <v>232</v>
      </c>
      <c r="D41" s="106">
        <v>0</v>
      </c>
      <c r="E41" s="106">
        <v>0</v>
      </c>
      <c r="F41" s="106">
        <v>1</v>
      </c>
      <c r="G41" s="116">
        <f t="shared" si="1"/>
        <v>1</v>
      </c>
    </row>
    <row r="42" spans="1:7">
      <c r="A42" s="114" t="s">
        <v>253</v>
      </c>
      <c r="B42" s="120"/>
      <c r="C42" s="121"/>
      <c r="D42" s="106"/>
      <c r="E42" s="106"/>
      <c r="F42" s="117"/>
      <c r="G42" s="116"/>
    </row>
    <row r="43" spans="1:7">
      <c r="A43" s="123">
        <v>6.1</v>
      </c>
      <c r="B43" s="99" t="s">
        <v>168</v>
      </c>
      <c r="C43" s="105" t="s">
        <v>190</v>
      </c>
      <c r="D43" s="106">
        <v>0</v>
      </c>
      <c r="E43" s="106">
        <v>0</v>
      </c>
      <c r="F43" s="106">
        <v>4</v>
      </c>
      <c r="G43" s="116">
        <f t="shared" si="1"/>
        <v>4</v>
      </c>
    </row>
    <row r="44" spans="1:7">
      <c r="A44" s="123">
        <v>6.2</v>
      </c>
      <c r="B44" s="99" t="s">
        <v>168</v>
      </c>
      <c r="C44" s="105" t="s">
        <v>191</v>
      </c>
      <c r="D44" s="106">
        <v>0</v>
      </c>
      <c r="E44" s="106">
        <v>0</v>
      </c>
      <c r="F44" s="106">
        <v>0</v>
      </c>
      <c r="G44" s="116">
        <f t="shared" si="1"/>
        <v>0</v>
      </c>
    </row>
    <row r="45" spans="1:7" ht="30">
      <c r="A45" s="123" t="s">
        <v>179</v>
      </c>
      <c r="B45" s="99" t="s">
        <v>171</v>
      </c>
      <c r="C45" s="105" t="s">
        <v>180</v>
      </c>
      <c r="D45" s="106">
        <v>0</v>
      </c>
      <c r="E45" s="106">
        <v>0</v>
      </c>
      <c r="F45" s="106">
        <f>1297+50+117+70</f>
        <v>1534</v>
      </c>
      <c r="G45" s="116">
        <f t="shared" si="1"/>
        <v>1534</v>
      </c>
    </row>
    <row r="46" spans="1:7" ht="30">
      <c r="A46" s="123" t="s">
        <v>187</v>
      </c>
      <c r="B46" s="99" t="s">
        <v>171</v>
      </c>
      <c r="C46" s="105" t="s">
        <v>188</v>
      </c>
      <c r="D46" s="106">
        <v>7</v>
      </c>
      <c r="E46" s="106">
        <v>0</v>
      </c>
      <c r="F46" s="106">
        <v>1</v>
      </c>
      <c r="G46" s="116">
        <f t="shared" si="1"/>
        <v>8</v>
      </c>
    </row>
    <row r="47" spans="1:7" ht="30">
      <c r="A47" s="123" t="s">
        <v>184</v>
      </c>
      <c r="B47" s="99" t="s">
        <v>171</v>
      </c>
      <c r="C47" s="105" t="s">
        <v>185</v>
      </c>
      <c r="D47" s="106">
        <v>2</v>
      </c>
      <c r="E47" s="106">
        <v>0</v>
      </c>
      <c r="F47" s="106">
        <v>2</v>
      </c>
      <c r="G47" s="116">
        <f t="shared" si="1"/>
        <v>4</v>
      </c>
    </row>
    <row r="48" spans="1:7" ht="30">
      <c r="A48" s="123" t="s">
        <v>181</v>
      </c>
      <c r="B48" s="99" t="s">
        <v>171</v>
      </c>
      <c r="C48" s="105" t="s">
        <v>182</v>
      </c>
      <c r="D48" s="106">
        <v>0</v>
      </c>
      <c r="E48" s="106">
        <v>0</v>
      </c>
      <c r="F48" s="106">
        <f>2+1</f>
        <v>3</v>
      </c>
      <c r="G48" s="116">
        <f t="shared" si="1"/>
        <v>3</v>
      </c>
    </row>
    <row r="49" spans="1:7" ht="30">
      <c r="A49" s="123" t="s">
        <v>199</v>
      </c>
      <c r="B49" s="99" t="s">
        <v>171</v>
      </c>
      <c r="C49" s="105" t="s">
        <v>200</v>
      </c>
      <c r="D49" s="106">
        <v>4</v>
      </c>
      <c r="E49" s="106">
        <v>0</v>
      </c>
      <c r="F49" s="106">
        <v>0</v>
      </c>
      <c r="G49" s="116">
        <f t="shared" si="1"/>
        <v>4</v>
      </c>
    </row>
    <row r="50" spans="1:7">
      <c r="A50" s="123" t="s">
        <v>238</v>
      </c>
      <c r="B50" s="99" t="s">
        <v>171</v>
      </c>
      <c r="C50" s="105" t="s">
        <v>239</v>
      </c>
      <c r="D50" s="106">
        <v>0</v>
      </c>
      <c r="E50" s="106">
        <v>0</v>
      </c>
      <c r="F50" s="106">
        <v>1</v>
      </c>
      <c r="G50" s="116">
        <f t="shared" si="1"/>
        <v>1</v>
      </c>
    </row>
    <row r="51" spans="1:7">
      <c r="A51" s="135" t="s">
        <v>254</v>
      </c>
      <c r="B51" s="133"/>
      <c r="C51" s="134"/>
      <c r="D51" s="106"/>
      <c r="E51" s="106"/>
      <c r="F51" s="106"/>
      <c r="G51" s="116"/>
    </row>
    <row r="52" spans="1:7">
      <c r="A52" s="123" t="s">
        <v>223</v>
      </c>
      <c r="B52" s="99" t="s">
        <v>171</v>
      </c>
      <c r="C52" s="105" t="s">
        <v>224</v>
      </c>
      <c r="D52" s="106">
        <v>2</v>
      </c>
      <c r="E52" s="106">
        <v>0</v>
      </c>
      <c r="F52" s="106">
        <v>0</v>
      </c>
      <c r="G52" s="116">
        <f t="shared" si="1"/>
        <v>2</v>
      </c>
    </row>
    <row r="53" spans="1:7" ht="30">
      <c r="A53" s="123" t="s">
        <v>225</v>
      </c>
      <c r="B53" s="99" t="s">
        <v>171</v>
      </c>
      <c r="C53" s="105" t="s">
        <v>226</v>
      </c>
      <c r="D53" s="106">
        <v>1</v>
      </c>
      <c r="E53" s="106">
        <v>0</v>
      </c>
      <c r="F53" s="106">
        <v>0</v>
      </c>
      <c r="G53" s="116">
        <f t="shared" si="1"/>
        <v>1</v>
      </c>
    </row>
    <row r="54" spans="1:7" ht="30">
      <c r="A54" s="136" t="s">
        <v>228</v>
      </c>
      <c r="B54" s="137" t="s">
        <v>171</v>
      </c>
      <c r="C54" s="138" t="s">
        <v>229</v>
      </c>
      <c r="D54" s="118">
        <v>0</v>
      </c>
      <c r="E54" s="118">
        <v>0</v>
      </c>
      <c r="F54" s="118">
        <v>1</v>
      </c>
      <c r="G54" s="119">
        <f t="shared" si="1"/>
        <v>1</v>
      </c>
    </row>
    <row r="56" spans="1:7">
      <c r="A56" s="132">
        <v>2021</v>
      </c>
      <c r="B56" s="81"/>
      <c r="C56" s="77"/>
      <c r="D56" s="78"/>
    </row>
    <row r="57" spans="1:7">
      <c r="A57" s="110" t="s">
        <v>242</v>
      </c>
      <c r="B57" s="111" t="s">
        <v>162</v>
      </c>
      <c r="C57" s="111" t="s">
        <v>243</v>
      </c>
      <c r="D57" s="112" t="s">
        <v>244</v>
      </c>
      <c r="E57" s="112" t="s">
        <v>245</v>
      </c>
      <c r="F57" s="112" t="s">
        <v>246</v>
      </c>
      <c r="G57" s="113" t="s">
        <v>247</v>
      </c>
    </row>
    <row r="58" spans="1:7">
      <c r="A58" s="114" t="s">
        <v>250</v>
      </c>
      <c r="B58" s="120"/>
      <c r="C58" s="121"/>
      <c r="D58" s="106"/>
      <c r="E58" s="106"/>
      <c r="F58" s="117"/>
      <c r="G58" s="116"/>
    </row>
    <row r="59" spans="1:7" ht="30">
      <c r="A59" s="123" t="s">
        <v>261</v>
      </c>
      <c r="B59" s="99" t="s">
        <v>171</v>
      </c>
      <c r="C59" s="105" t="s">
        <v>262</v>
      </c>
      <c r="D59" s="106">
        <v>0</v>
      </c>
      <c r="E59" s="106">
        <v>0</v>
      </c>
      <c r="F59" s="106">
        <v>1</v>
      </c>
      <c r="G59" s="116">
        <f t="shared" ref="G59:G60" si="2">SUM(D59:F59)</f>
        <v>1</v>
      </c>
    </row>
    <row r="60" spans="1:7">
      <c r="A60" s="123" t="s">
        <v>263</v>
      </c>
      <c r="B60" s="99" t="s">
        <v>171</v>
      </c>
      <c r="C60" s="105" t="s">
        <v>264</v>
      </c>
      <c r="D60" s="106">
        <v>0</v>
      </c>
      <c r="E60" s="106">
        <v>0</v>
      </c>
      <c r="F60" s="140">
        <v>0</v>
      </c>
      <c r="G60" s="116">
        <f t="shared" si="2"/>
        <v>0</v>
      </c>
    </row>
    <row r="61" spans="1:7">
      <c r="A61" s="114" t="s">
        <v>251</v>
      </c>
      <c r="B61" s="99"/>
      <c r="C61" s="105"/>
      <c r="D61" s="106"/>
      <c r="E61" s="106"/>
      <c r="F61" s="117"/>
      <c r="G61" s="116"/>
    </row>
    <row r="62" spans="1:7" ht="30">
      <c r="A62" s="123" t="s">
        <v>177</v>
      </c>
      <c r="B62" s="99" t="s">
        <v>171</v>
      </c>
      <c r="C62" s="105" t="s">
        <v>178</v>
      </c>
      <c r="D62" s="106">
        <v>0</v>
      </c>
      <c r="E62" s="106">
        <v>0</v>
      </c>
      <c r="F62" s="106">
        <v>1</v>
      </c>
      <c r="G62" s="116">
        <f t="shared" ref="G62" si="3">SUM(D62:F62)</f>
        <v>1</v>
      </c>
    </row>
    <row r="63" spans="1:7">
      <c r="A63" s="114" t="s">
        <v>253</v>
      </c>
      <c r="B63" s="120"/>
      <c r="C63" s="121"/>
      <c r="D63" s="106"/>
      <c r="E63" s="106"/>
      <c r="F63" s="117"/>
      <c r="G63" s="116"/>
    </row>
    <row r="64" spans="1:7" ht="30">
      <c r="A64" s="123" t="s">
        <v>179</v>
      </c>
      <c r="B64" s="99" t="s">
        <v>171</v>
      </c>
      <c r="C64" s="105" t="s">
        <v>180</v>
      </c>
      <c r="D64" s="106">
        <v>0</v>
      </c>
      <c r="E64" s="106">
        <v>0</v>
      </c>
      <c r="F64" s="106">
        <f>735+'2021'!D13</f>
        <v>833</v>
      </c>
      <c r="G64" s="116">
        <f t="shared" ref="G64:G65" si="4">SUM(D64:F64)</f>
        <v>833</v>
      </c>
    </row>
    <row r="65" spans="1:7" ht="30">
      <c r="A65" s="136" t="s">
        <v>184</v>
      </c>
      <c r="B65" s="137" t="s">
        <v>171</v>
      </c>
      <c r="C65" s="138" t="s">
        <v>185</v>
      </c>
      <c r="D65" s="118">
        <v>0</v>
      </c>
      <c r="E65" s="118">
        <v>0</v>
      </c>
      <c r="F65" s="118">
        <v>1</v>
      </c>
      <c r="G65" s="119">
        <f t="shared" si="4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350-1542-5344-90CB-585F01B06A43}">
  <dimension ref="A1:D148"/>
  <sheetViews>
    <sheetView topLeftCell="C113" zoomScale="135" workbookViewId="0">
      <selection activeCell="D113" sqref="D113"/>
    </sheetView>
  </sheetViews>
  <sheetFormatPr defaultColWidth="10.875" defaultRowHeight="15.95"/>
  <cols>
    <col min="1" max="2" width="10.875" style="79"/>
    <col min="3" max="3" width="62.5" style="79" customWidth="1"/>
    <col min="4" max="4" width="29.625" style="84" customWidth="1"/>
    <col min="5" max="16384" width="10.875" style="79"/>
  </cols>
  <sheetData>
    <row r="1" spans="1:4">
      <c r="A1" s="85" t="s">
        <v>0</v>
      </c>
      <c r="B1" s="76"/>
      <c r="C1" s="77"/>
      <c r="D1" s="78"/>
    </row>
    <row r="2" spans="1:4">
      <c r="A2" s="85" t="s">
        <v>265</v>
      </c>
      <c r="B2" s="76"/>
      <c r="C2" s="77"/>
      <c r="D2" s="78"/>
    </row>
    <row r="3" spans="1:4">
      <c r="A3" s="85" t="s">
        <v>159</v>
      </c>
      <c r="B3" s="76"/>
      <c r="C3" s="77"/>
      <c r="D3" s="78"/>
    </row>
    <row r="4" spans="1:4">
      <c r="A4" s="41" t="s">
        <v>266</v>
      </c>
      <c r="B4" s="76"/>
      <c r="C4" s="77"/>
      <c r="D4" s="78"/>
    </row>
    <row r="5" spans="1:4">
      <c r="A5" s="80"/>
      <c r="B5" s="81"/>
      <c r="C5" s="77"/>
      <c r="D5" s="78"/>
    </row>
    <row r="6" spans="1:4">
      <c r="A6" s="87" t="s">
        <v>161</v>
      </c>
      <c r="B6" s="87" t="s">
        <v>162</v>
      </c>
      <c r="C6" s="88" t="s">
        <v>163</v>
      </c>
      <c r="D6" s="89" t="s">
        <v>164</v>
      </c>
    </row>
    <row r="7" spans="1:4" s="82" customFormat="1" ht="15" customHeight="1">
      <c r="A7" s="93" t="s">
        <v>165</v>
      </c>
      <c r="B7" s="93"/>
      <c r="C7" s="94"/>
      <c r="D7" s="95"/>
    </row>
    <row r="8" spans="1:4" s="130" customFormat="1" ht="15" customHeight="1">
      <c r="A8" s="96" t="s">
        <v>267</v>
      </c>
      <c r="B8" s="120"/>
      <c r="C8" s="129"/>
      <c r="D8" s="128"/>
    </row>
    <row r="9" spans="1:4" s="131" customFormat="1" ht="15" customHeight="1">
      <c r="A9" s="99">
        <v>1.2</v>
      </c>
      <c r="B9" s="99" t="s">
        <v>168</v>
      </c>
      <c r="C9" s="100" t="s">
        <v>204</v>
      </c>
      <c r="D9" s="128">
        <v>3468</v>
      </c>
    </row>
    <row r="10" spans="1:4" s="131" customFormat="1" ht="15" customHeight="1">
      <c r="A10" s="99">
        <v>2.1</v>
      </c>
      <c r="B10" s="99" t="s">
        <v>168</v>
      </c>
      <c r="C10" s="100" t="s">
        <v>205</v>
      </c>
      <c r="D10" s="128">
        <v>2254</v>
      </c>
    </row>
    <row r="11" spans="1:4" s="131" customFormat="1" ht="15" customHeight="1">
      <c r="A11" s="99">
        <v>5.0999999999999996</v>
      </c>
      <c r="B11" s="99" t="s">
        <v>168</v>
      </c>
      <c r="C11" s="100" t="s">
        <v>169</v>
      </c>
      <c r="D11" s="128">
        <v>11358</v>
      </c>
    </row>
    <row r="12" spans="1:4" s="131" customFormat="1" ht="15" customHeight="1">
      <c r="A12" s="99">
        <v>6.1</v>
      </c>
      <c r="B12" s="99" t="s">
        <v>168</v>
      </c>
      <c r="C12" s="100" t="s">
        <v>190</v>
      </c>
      <c r="D12" s="128">
        <v>132</v>
      </c>
    </row>
    <row r="13" spans="1:4" s="131" customFormat="1" ht="15" customHeight="1">
      <c r="A13" s="99" t="s">
        <v>221</v>
      </c>
      <c r="B13" s="99" t="s">
        <v>171</v>
      </c>
      <c r="C13" s="100" t="s">
        <v>222</v>
      </c>
      <c r="D13" s="128">
        <v>2525</v>
      </c>
    </row>
    <row r="14" spans="1:4" s="131" customFormat="1" ht="15" customHeight="1">
      <c r="A14" s="99" t="s">
        <v>268</v>
      </c>
      <c r="B14" s="99" t="s">
        <v>171</v>
      </c>
      <c r="C14" s="100" t="s">
        <v>269</v>
      </c>
      <c r="D14" s="128">
        <v>5</v>
      </c>
    </row>
    <row r="15" spans="1:4" s="131" customFormat="1" ht="15" customHeight="1">
      <c r="A15" s="99" t="s">
        <v>270</v>
      </c>
      <c r="B15" s="99" t="s">
        <v>171</v>
      </c>
      <c r="C15" s="100" t="s">
        <v>271</v>
      </c>
      <c r="D15" s="128">
        <v>57</v>
      </c>
    </row>
    <row r="16" spans="1:4" s="131" customFormat="1" ht="15" customHeight="1">
      <c r="A16" s="99" t="s">
        <v>272</v>
      </c>
      <c r="B16" s="99" t="s">
        <v>171</v>
      </c>
      <c r="C16" s="100" t="s">
        <v>273</v>
      </c>
      <c r="D16" s="128">
        <v>13</v>
      </c>
    </row>
    <row r="17" spans="1:4" s="131" customFormat="1" ht="15" customHeight="1">
      <c r="A17" s="99" t="s">
        <v>187</v>
      </c>
      <c r="B17" s="99" t="s">
        <v>171</v>
      </c>
      <c r="C17" s="100" t="s">
        <v>188</v>
      </c>
      <c r="D17" s="128">
        <v>1</v>
      </c>
    </row>
    <row r="18" spans="1:4" s="131" customFormat="1" ht="15" customHeight="1">
      <c r="A18" s="99" t="s">
        <v>181</v>
      </c>
      <c r="B18" s="99" t="s">
        <v>171</v>
      </c>
      <c r="C18" s="100" t="s">
        <v>182</v>
      </c>
      <c r="D18" s="128">
        <v>1</v>
      </c>
    </row>
    <row r="19" spans="1:4" s="83" customFormat="1" ht="15" customHeight="1">
      <c r="A19" s="96" t="s">
        <v>274</v>
      </c>
      <c r="B19" s="96"/>
      <c r="C19" s="97"/>
      <c r="D19" s="141"/>
    </row>
    <row r="20" spans="1:4" s="131" customFormat="1" ht="15" customHeight="1">
      <c r="A20" s="99">
        <v>1.1000000000000001</v>
      </c>
      <c r="B20" s="99" t="s">
        <v>168</v>
      </c>
      <c r="C20" s="100" t="s">
        <v>275</v>
      </c>
      <c r="D20" s="128">
        <v>1162779</v>
      </c>
    </row>
    <row r="21" spans="1:4" s="131" customFormat="1" ht="15" customHeight="1">
      <c r="A21" s="99">
        <v>2.5</v>
      </c>
      <c r="B21" s="99" t="s">
        <v>168</v>
      </c>
      <c r="C21" s="100" t="s">
        <v>276</v>
      </c>
      <c r="D21" s="128">
        <v>501752</v>
      </c>
    </row>
    <row r="22" spans="1:4" s="131" customFormat="1" ht="15" customHeight="1">
      <c r="A22" s="99">
        <v>6.2</v>
      </c>
      <c r="B22" s="99" t="s">
        <v>168</v>
      </c>
      <c r="C22" s="100" t="s">
        <v>191</v>
      </c>
      <c r="D22" s="128">
        <v>225</v>
      </c>
    </row>
    <row r="23" spans="1:4" s="131" customFormat="1" ht="15" customHeight="1">
      <c r="A23" s="99" t="s">
        <v>192</v>
      </c>
      <c r="B23" s="99" t="s">
        <v>171</v>
      </c>
      <c r="C23" s="100" t="s">
        <v>193</v>
      </c>
      <c r="D23" s="128">
        <v>3</v>
      </c>
    </row>
    <row r="24" spans="1:4" s="131" customFormat="1" ht="15" customHeight="1">
      <c r="A24" s="99" t="s">
        <v>216</v>
      </c>
      <c r="B24" s="99" t="s">
        <v>171</v>
      </c>
      <c r="C24" s="100" t="s">
        <v>217</v>
      </c>
      <c r="D24" s="128">
        <v>2</v>
      </c>
    </row>
    <row r="25" spans="1:4" s="131" customFormat="1" ht="15" customHeight="1">
      <c r="A25" s="99" t="s">
        <v>277</v>
      </c>
      <c r="B25" s="99" t="s">
        <v>171</v>
      </c>
      <c r="C25" s="100" t="s">
        <v>278</v>
      </c>
      <c r="D25" s="128">
        <v>3</v>
      </c>
    </row>
    <row r="26" spans="1:4" s="131" customFormat="1" ht="15" customHeight="1">
      <c r="A26" s="99" t="s">
        <v>181</v>
      </c>
      <c r="B26" s="99" t="s">
        <v>171</v>
      </c>
      <c r="C26" s="100" t="s">
        <v>182</v>
      </c>
      <c r="D26" s="128">
        <v>2</v>
      </c>
    </row>
    <row r="27" spans="1:4" s="83" customFormat="1" ht="15" customHeight="1">
      <c r="A27" s="96" t="s">
        <v>279</v>
      </c>
      <c r="B27" s="96"/>
      <c r="C27" s="97"/>
      <c r="D27" s="141"/>
    </row>
    <row r="28" spans="1:4" s="131" customFormat="1" ht="15" customHeight="1">
      <c r="A28" s="99">
        <v>1.1000000000000001</v>
      </c>
      <c r="B28" s="99" t="s">
        <v>168</v>
      </c>
      <c r="C28" s="100" t="s">
        <v>275</v>
      </c>
      <c r="D28" s="128">
        <v>327600</v>
      </c>
    </row>
    <row r="29" spans="1:4" s="131" customFormat="1" ht="15" customHeight="1">
      <c r="A29" s="99">
        <v>1.2</v>
      </c>
      <c r="B29" s="99" t="s">
        <v>168</v>
      </c>
      <c r="C29" s="100" t="s">
        <v>204</v>
      </c>
      <c r="D29" s="128">
        <v>360</v>
      </c>
    </row>
    <row r="30" spans="1:4" s="131" customFormat="1" ht="15" customHeight="1">
      <c r="A30" s="99">
        <v>2.1</v>
      </c>
      <c r="B30" s="99" t="s">
        <v>168</v>
      </c>
      <c r="C30" s="100" t="s">
        <v>205</v>
      </c>
      <c r="D30" s="128">
        <v>298</v>
      </c>
    </row>
    <row r="31" spans="1:4" s="131" customFormat="1" ht="15" customHeight="1">
      <c r="A31" s="99">
        <v>2.2000000000000002</v>
      </c>
      <c r="B31" s="99" t="s">
        <v>168</v>
      </c>
      <c r="C31" s="100" t="s">
        <v>280</v>
      </c>
      <c r="D31" s="128">
        <v>133</v>
      </c>
    </row>
    <row r="32" spans="1:4" s="131" customFormat="1" ht="15" customHeight="1">
      <c r="A32" s="99">
        <v>2.2999999999999998</v>
      </c>
      <c r="B32" s="99" t="s">
        <v>168</v>
      </c>
      <c r="C32" s="100" t="s">
        <v>281</v>
      </c>
      <c r="D32" s="128">
        <v>133</v>
      </c>
    </row>
    <row r="33" spans="1:4" s="131" customFormat="1" ht="15" customHeight="1">
      <c r="A33" s="99">
        <v>4.0999999999999996</v>
      </c>
      <c r="B33" s="99" t="s">
        <v>168</v>
      </c>
      <c r="C33" s="100" t="s">
        <v>282</v>
      </c>
      <c r="D33" s="128">
        <v>327600</v>
      </c>
    </row>
    <row r="34" spans="1:4" s="131" customFormat="1" ht="15" customHeight="1">
      <c r="A34" s="99">
        <v>6.2</v>
      </c>
      <c r="B34" s="99" t="s">
        <v>168</v>
      </c>
      <c r="C34" s="100" t="s">
        <v>191</v>
      </c>
      <c r="D34" s="128">
        <v>1</v>
      </c>
    </row>
    <row r="35" spans="1:4" s="131" customFormat="1" ht="15" customHeight="1">
      <c r="A35" s="99" t="s">
        <v>221</v>
      </c>
      <c r="B35" s="99" t="s">
        <v>171</v>
      </c>
      <c r="C35" s="100" t="s">
        <v>222</v>
      </c>
      <c r="D35" s="128">
        <v>343</v>
      </c>
    </row>
    <row r="36" spans="1:4" s="131" customFormat="1" ht="15" customHeight="1">
      <c r="A36" s="99" t="s">
        <v>192</v>
      </c>
      <c r="B36" s="99" t="s">
        <v>171</v>
      </c>
      <c r="C36" s="100" t="s">
        <v>193</v>
      </c>
      <c r="D36" s="128">
        <v>2</v>
      </c>
    </row>
    <row r="37" spans="1:4" s="131" customFormat="1" ht="15" customHeight="1">
      <c r="A37" s="99" t="s">
        <v>283</v>
      </c>
      <c r="B37" s="99" t="s">
        <v>171</v>
      </c>
      <c r="C37" s="100" t="s">
        <v>284</v>
      </c>
      <c r="D37" s="128">
        <v>165995</v>
      </c>
    </row>
    <row r="38" spans="1:4" s="131" customFormat="1" ht="15" customHeight="1">
      <c r="A38" s="99" t="s">
        <v>285</v>
      </c>
      <c r="B38" s="99" t="s">
        <v>171</v>
      </c>
      <c r="C38" s="100" t="s">
        <v>286</v>
      </c>
      <c r="D38" s="128">
        <v>1</v>
      </c>
    </row>
    <row r="39" spans="1:4" s="131" customFormat="1" ht="15" customHeight="1">
      <c r="A39" s="99" t="s">
        <v>287</v>
      </c>
      <c r="B39" s="99" t="s">
        <v>171</v>
      </c>
      <c r="C39" s="100" t="s">
        <v>288</v>
      </c>
      <c r="D39" s="128">
        <v>103.03999999999999</v>
      </c>
    </row>
    <row r="40" spans="1:4" s="131" customFormat="1" ht="15" customHeight="1">
      <c r="A40" s="99" t="s">
        <v>289</v>
      </c>
      <c r="B40" s="99" t="s">
        <v>171</v>
      </c>
      <c r="C40" s="100" t="s">
        <v>290</v>
      </c>
      <c r="D40" s="128">
        <v>2</v>
      </c>
    </row>
    <row r="41" spans="1:4" s="131" customFormat="1" ht="15" customHeight="1">
      <c r="A41" s="99" t="s">
        <v>291</v>
      </c>
      <c r="B41" s="99" t="s">
        <v>171</v>
      </c>
      <c r="C41" s="100" t="s">
        <v>292</v>
      </c>
      <c r="D41" s="128">
        <v>1</v>
      </c>
    </row>
    <row r="42" spans="1:4" s="131" customFormat="1" ht="15" customHeight="1">
      <c r="A42" s="99" t="s">
        <v>179</v>
      </c>
      <c r="B42" s="99" t="s">
        <v>171</v>
      </c>
      <c r="C42" s="100" t="s">
        <v>180</v>
      </c>
      <c r="D42" s="128">
        <v>343</v>
      </c>
    </row>
    <row r="43" spans="1:4" s="131" customFormat="1" ht="15" customHeight="1">
      <c r="A43" s="99" t="s">
        <v>181</v>
      </c>
      <c r="B43" s="99" t="s">
        <v>171</v>
      </c>
      <c r="C43" s="100" t="s">
        <v>182</v>
      </c>
      <c r="D43" s="128">
        <v>5</v>
      </c>
    </row>
    <row r="44" spans="1:4" s="83" customFormat="1" ht="15" customHeight="1">
      <c r="A44" s="96" t="s">
        <v>293</v>
      </c>
      <c r="B44" s="96"/>
      <c r="C44" s="97"/>
      <c r="D44" s="141"/>
    </row>
    <row r="45" spans="1:4" s="131" customFormat="1" ht="15" customHeight="1">
      <c r="A45" s="99" t="s">
        <v>221</v>
      </c>
      <c r="B45" s="99" t="s">
        <v>171</v>
      </c>
      <c r="C45" s="100" t="s">
        <v>222</v>
      </c>
      <c r="D45" s="128">
        <v>2820</v>
      </c>
    </row>
    <row r="46" spans="1:4" s="131" customFormat="1" ht="15" customHeight="1">
      <c r="A46" s="99" t="s">
        <v>294</v>
      </c>
      <c r="B46" s="99" t="s">
        <v>171</v>
      </c>
      <c r="C46" s="100" t="s">
        <v>295</v>
      </c>
      <c r="D46" s="128">
        <v>12</v>
      </c>
    </row>
    <row r="47" spans="1:4" s="131" customFormat="1" ht="15" customHeight="1">
      <c r="A47" s="99" t="s">
        <v>296</v>
      </c>
      <c r="B47" s="99" t="s">
        <v>171</v>
      </c>
      <c r="C47" s="100" t="s">
        <v>297</v>
      </c>
      <c r="D47" s="128">
        <v>12</v>
      </c>
    </row>
    <row r="48" spans="1:4" s="131" customFormat="1" ht="15" customHeight="1">
      <c r="A48" s="99" t="s">
        <v>268</v>
      </c>
      <c r="B48" s="99" t="s">
        <v>171</v>
      </c>
      <c r="C48" s="100" t="s">
        <v>269</v>
      </c>
      <c r="D48" s="128">
        <v>12</v>
      </c>
    </row>
    <row r="49" spans="1:4" s="131" customFormat="1" ht="15" customHeight="1">
      <c r="A49" s="99" t="s">
        <v>181</v>
      </c>
      <c r="B49" s="99" t="s">
        <v>171</v>
      </c>
      <c r="C49" s="100" t="s">
        <v>182</v>
      </c>
      <c r="D49" s="128">
        <v>2</v>
      </c>
    </row>
    <row r="50" spans="1:4" s="83" customFormat="1" ht="15" customHeight="1">
      <c r="A50" s="96" t="s">
        <v>298</v>
      </c>
      <c r="B50" s="96"/>
      <c r="C50" s="97"/>
      <c r="D50" s="141"/>
    </row>
    <row r="51" spans="1:4" s="131" customFormat="1" ht="15" customHeight="1">
      <c r="A51" s="99">
        <v>1.2</v>
      </c>
      <c r="B51" s="99" t="s">
        <v>168</v>
      </c>
      <c r="C51" s="100" t="s">
        <v>204</v>
      </c>
      <c r="D51" s="128">
        <v>406</v>
      </c>
    </row>
    <row r="52" spans="1:4" s="131" customFormat="1" ht="15" customHeight="1">
      <c r="A52" s="99">
        <v>1.3</v>
      </c>
      <c r="B52" s="99" t="s">
        <v>168</v>
      </c>
      <c r="C52" s="100" t="s">
        <v>299</v>
      </c>
      <c r="D52" s="128">
        <v>397.8</v>
      </c>
    </row>
    <row r="53" spans="1:4" s="131" customFormat="1" ht="15" customHeight="1">
      <c r="A53" s="99">
        <v>2.1</v>
      </c>
      <c r="B53" s="99" t="s">
        <v>168</v>
      </c>
      <c r="C53" s="100" t="s">
        <v>205</v>
      </c>
      <c r="D53" s="128">
        <v>302</v>
      </c>
    </row>
    <row r="54" spans="1:4" s="131" customFormat="1" ht="15" customHeight="1">
      <c r="A54" s="99">
        <v>2.2999999999999998</v>
      </c>
      <c r="B54" s="99" t="s">
        <v>168</v>
      </c>
      <c r="C54" s="100" t="s">
        <v>281</v>
      </c>
      <c r="D54" s="128">
        <v>156</v>
      </c>
    </row>
    <row r="55" spans="1:4" s="131" customFormat="1" ht="15" customHeight="1">
      <c r="A55" s="99">
        <v>5.0999999999999996</v>
      </c>
      <c r="B55" s="99" t="s">
        <v>168</v>
      </c>
      <c r="C55" s="100" t="s">
        <v>169</v>
      </c>
      <c r="D55" s="128">
        <v>2856</v>
      </c>
    </row>
    <row r="56" spans="1:4" s="131" customFormat="1" ht="15" customHeight="1">
      <c r="A56" s="99" t="s">
        <v>300</v>
      </c>
      <c r="B56" s="99" t="s">
        <v>171</v>
      </c>
      <c r="C56" s="100" t="s">
        <v>301</v>
      </c>
      <c r="D56" s="128">
        <v>1</v>
      </c>
    </row>
    <row r="57" spans="1:4" s="131" customFormat="1" ht="15" customHeight="1">
      <c r="A57" s="99" t="s">
        <v>173</v>
      </c>
      <c r="B57" s="99" t="s">
        <v>171</v>
      </c>
      <c r="C57" s="100" t="s">
        <v>174</v>
      </c>
      <c r="D57" s="128">
        <v>291</v>
      </c>
    </row>
    <row r="58" spans="1:4" s="131" customFormat="1" ht="15" customHeight="1">
      <c r="A58" s="99" t="s">
        <v>263</v>
      </c>
      <c r="B58" s="99" t="s">
        <v>171</v>
      </c>
      <c r="C58" s="100" t="s">
        <v>264</v>
      </c>
      <c r="D58" s="128">
        <v>3</v>
      </c>
    </row>
    <row r="59" spans="1:4" s="131" customFormat="1" ht="15" customHeight="1">
      <c r="A59" s="99" t="s">
        <v>231</v>
      </c>
      <c r="B59" s="99" t="s">
        <v>171</v>
      </c>
      <c r="C59" s="100" t="s">
        <v>232</v>
      </c>
      <c r="D59" s="128">
        <v>5</v>
      </c>
    </row>
    <row r="60" spans="1:4" s="131" customFormat="1" ht="15" customHeight="1">
      <c r="A60" s="99" t="s">
        <v>302</v>
      </c>
      <c r="B60" s="99" t="s">
        <v>171</v>
      </c>
      <c r="C60" s="100" t="s">
        <v>303</v>
      </c>
      <c r="D60" s="128">
        <v>8</v>
      </c>
    </row>
    <row r="61" spans="1:4" s="83" customFormat="1" ht="15" customHeight="1">
      <c r="A61" s="96" t="s">
        <v>304</v>
      </c>
      <c r="B61" s="96"/>
      <c r="C61" s="97"/>
      <c r="D61" s="141"/>
    </row>
    <row r="62" spans="1:4" s="131" customFormat="1" ht="15" customHeight="1">
      <c r="A62" s="99">
        <v>1.1000000000000001</v>
      </c>
      <c r="B62" s="99" t="s">
        <v>168</v>
      </c>
      <c r="C62" s="100" t="s">
        <v>275</v>
      </c>
      <c r="D62" s="128">
        <v>30</v>
      </c>
    </row>
    <row r="63" spans="1:4" s="131" customFormat="1" ht="15" customHeight="1">
      <c r="A63" s="99">
        <v>1.3</v>
      </c>
      <c r="B63" s="99" t="s">
        <v>168</v>
      </c>
      <c r="C63" s="100" t="s">
        <v>299</v>
      </c>
      <c r="D63" s="128">
        <v>6159</v>
      </c>
    </row>
    <row r="64" spans="1:4" s="131" customFormat="1" ht="15" customHeight="1">
      <c r="A64" s="99">
        <v>2.1</v>
      </c>
      <c r="B64" s="99" t="s">
        <v>168</v>
      </c>
      <c r="C64" s="100" t="s">
        <v>205</v>
      </c>
      <c r="D64" s="128">
        <v>10</v>
      </c>
    </row>
    <row r="65" spans="1:4" s="131" customFormat="1" ht="15" customHeight="1">
      <c r="A65" s="99">
        <v>2.2999999999999998</v>
      </c>
      <c r="B65" s="99" t="s">
        <v>168</v>
      </c>
      <c r="C65" s="100" t="s">
        <v>281</v>
      </c>
      <c r="D65" s="128">
        <v>6</v>
      </c>
    </row>
    <row r="66" spans="1:4" s="131" customFormat="1" ht="15" customHeight="1">
      <c r="A66" s="99">
        <v>3.3</v>
      </c>
      <c r="B66" s="99" t="s">
        <v>168</v>
      </c>
      <c r="C66" s="100" t="s">
        <v>305</v>
      </c>
      <c r="D66" s="128">
        <v>6159</v>
      </c>
    </row>
    <row r="67" spans="1:4" s="131" customFormat="1" ht="15" customHeight="1">
      <c r="A67" s="99" t="s">
        <v>287</v>
      </c>
      <c r="B67" s="99" t="s">
        <v>171</v>
      </c>
      <c r="C67" s="100" t="s">
        <v>288</v>
      </c>
      <c r="D67" s="128">
        <v>60</v>
      </c>
    </row>
    <row r="68" spans="1:4" s="131" customFormat="1" ht="15" customHeight="1">
      <c r="A68" s="99" t="s">
        <v>263</v>
      </c>
      <c r="B68" s="99" t="s">
        <v>171</v>
      </c>
      <c r="C68" s="100" t="s">
        <v>264</v>
      </c>
      <c r="D68" s="128">
        <v>3</v>
      </c>
    </row>
    <row r="69" spans="1:4" s="83" customFormat="1" ht="15" customHeight="1">
      <c r="A69" s="96" t="s">
        <v>306</v>
      </c>
      <c r="B69" s="96"/>
      <c r="C69" s="97"/>
      <c r="D69" s="141"/>
    </row>
    <row r="70" spans="1:4" s="131" customFormat="1" ht="15" customHeight="1">
      <c r="A70" s="99" t="s">
        <v>223</v>
      </c>
      <c r="B70" s="99" t="s">
        <v>171</v>
      </c>
      <c r="C70" s="100" t="s">
        <v>224</v>
      </c>
      <c r="D70" s="128">
        <v>0</v>
      </c>
    </row>
    <row r="71" spans="1:4" s="131" customFormat="1" ht="15" customHeight="1">
      <c r="A71" s="99" t="s">
        <v>225</v>
      </c>
      <c r="B71" s="99" t="s">
        <v>171</v>
      </c>
      <c r="C71" s="100" t="s">
        <v>226</v>
      </c>
      <c r="D71" s="128">
        <v>0</v>
      </c>
    </row>
    <row r="72" spans="1:4" s="83" customFormat="1" ht="15" customHeight="1">
      <c r="A72" s="96" t="s">
        <v>307</v>
      </c>
      <c r="B72" s="96"/>
      <c r="C72" s="97"/>
      <c r="D72" s="141"/>
    </row>
    <row r="73" spans="1:4" s="131" customFormat="1" ht="15" customHeight="1">
      <c r="A73" s="99">
        <v>2.2999999999999998</v>
      </c>
      <c r="B73" s="99" t="s">
        <v>168</v>
      </c>
      <c r="C73" s="100" t="s">
        <v>281</v>
      </c>
      <c r="D73" s="128">
        <v>62.55</v>
      </c>
    </row>
    <row r="74" spans="1:4" s="131" customFormat="1" ht="15" customHeight="1">
      <c r="A74" s="99">
        <v>2.5</v>
      </c>
      <c r="B74" s="99" t="s">
        <v>168</v>
      </c>
      <c r="C74" s="100" t="s">
        <v>276</v>
      </c>
      <c r="D74" s="128">
        <v>9284.4599999999991</v>
      </c>
    </row>
    <row r="75" spans="1:4" s="131" customFormat="1" ht="15" customHeight="1">
      <c r="A75" s="99">
        <v>3.2</v>
      </c>
      <c r="B75" s="99" t="s">
        <v>168</v>
      </c>
      <c r="C75" s="100" t="s">
        <v>308</v>
      </c>
      <c r="D75" s="128">
        <v>20806</v>
      </c>
    </row>
    <row r="76" spans="1:4" s="131" customFormat="1" ht="15" customHeight="1">
      <c r="A76" s="99" t="s">
        <v>294</v>
      </c>
      <c r="B76" s="99" t="s">
        <v>171</v>
      </c>
      <c r="C76" s="100" t="s">
        <v>295</v>
      </c>
      <c r="D76" s="128">
        <v>12</v>
      </c>
    </row>
    <row r="77" spans="1:4" s="131" customFormat="1" ht="15" customHeight="1">
      <c r="A77" s="99" t="s">
        <v>261</v>
      </c>
      <c r="B77" s="99" t="s">
        <v>171</v>
      </c>
      <c r="C77" s="100" t="s">
        <v>262</v>
      </c>
      <c r="D77" s="128">
        <v>1</v>
      </c>
    </row>
    <row r="78" spans="1:4" s="131" customFormat="1" ht="15" customHeight="1">
      <c r="A78" s="99" t="s">
        <v>309</v>
      </c>
      <c r="B78" s="99" t="s">
        <v>171</v>
      </c>
      <c r="C78" s="100" t="s">
        <v>310</v>
      </c>
      <c r="D78" s="128">
        <v>151</v>
      </c>
    </row>
    <row r="79" spans="1:4" s="131" customFormat="1" ht="15" customHeight="1">
      <c r="A79" s="99" t="s">
        <v>311</v>
      </c>
      <c r="B79" s="99" t="s">
        <v>171</v>
      </c>
      <c r="C79" s="100" t="s">
        <v>312</v>
      </c>
      <c r="D79" s="128">
        <v>12</v>
      </c>
    </row>
    <row r="80" spans="1:4" s="131" customFormat="1" ht="15" customHeight="1">
      <c r="A80" s="99" t="s">
        <v>179</v>
      </c>
      <c r="B80" s="99" t="s">
        <v>171</v>
      </c>
      <c r="C80" s="100" t="s">
        <v>180</v>
      </c>
      <c r="D80" s="128">
        <v>705</v>
      </c>
    </row>
    <row r="81" spans="1:4" s="83" customFormat="1" ht="15" customHeight="1">
      <c r="A81" s="96" t="s">
        <v>313</v>
      </c>
      <c r="B81" s="96"/>
      <c r="C81" s="97"/>
      <c r="D81" s="141"/>
    </row>
    <row r="82" spans="1:4" s="131" customFormat="1" ht="15" customHeight="1">
      <c r="A82" s="99">
        <v>1.3</v>
      </c>
      <c r="B82" s="99" t="s">
        <v>168</v>
      </c>
      <c r="C82" s="100" t="s">
        <v>299</v>
      </c>
      <c r="D82" s="128">
        <v>210000</v>
      </c>
    </row>
    <row r="83" spans="1:4" s="131" customFormat="1" ht="15" customHeight="1">
      <c r="A83" s="99">
        <v>3.1</v>
      </c>
      <c r="B83" s="99" t="s">
        <v>168</v>
      </c>
      <c r="C83" s="100" t="s">
        <v>314</v>
      </c>
      <c r="D83" s="128">
        <v>0</v>
      </c>
    </row>
    <row r="84" spans="1:4" s="131" customFormat="1" ht="15" customHeight="1">
      <c r="A84" s="99">
        <v>3.3</v>
      </c>
      <c r="B84" s="99" t="s">
        <v>168</v>
      </c>
      <c r="C84" s="100" t="s">
        <v>305</v>
      </c>
      <c r="D84" s="128">
        <v>840000</v>
      </c>
    </row>
    <row r="85" spans="1:4" s="131" customFormat="1" ht="15" customHeight="1">
      <c r="A85" s="99" t="s">
        <v>192</v>
      </c>
      <c r="B85" s="99" t="s">
        <v>171</v>
      </c>
      <c r="C85" s="100" t="s">
        <v>193</v>
      </c>
      <c r="D85" s="128">
        <v>1</v>
      </c>
    </row>
    <row r="86" spans="1:4" s="131" customFormat="1" ht="15" customHeight="1">
      <c r="A86" s="99" t="s">
        <v>216</v>
      </c>
      <c r="B86" s="99" t="s">
        <v>171</v>
      </c>
      <c r="C86" s="100" t="s">
        <v>217</v>
      </c>
      <c r="D86" s="128">
        <v>3</v>
      </c>
    </row>
    <row r="87" spans="1:4" s="131" customFormat="1" ht="15" customHeight="1">
      <c r="A87" s="99" t="s">
        <v>300</v>
      </c>
      <c r="B87" s="99" t="s">
        <v>171</v>
      </c>
      <c r="C87" s="100" t="s">
        <v>301</v>
      </c>
      <c r="D87" s="128">
        <v>1</v>
      </c>
    </row>
    <row r="88" spans="1:4" s="131" customFormat="1" ht="15" customHeight="1">
      <c r="A88" s="99" t="s">
        <v>315</v>
      </c>
      <c r="B88" s="99" t="s">
        <v>171</v>
      </c>
      <c r="C88" s="100" t="s">
        <v>316</v>
      </c>
      <c r="D88" s="128">
        <v>0</v>
      </c>
    </row>
    <row r="89" spans="1:4" s="131" customFormat="1" ht="15" customHeight="1">
      <c r="A89" s="99" t="s">
        <v>317</v>
      </c>
      <c r="B89" s="99" t="s">
        <v>171</v>
      </c>
      <c r="C89" s="100" t="s">
        <v>318</v>
      </c>
      <c r="D89" s="128">
        <v>2</v>
      </c>
    </row>
    <row r="90" spans="1:4" s="131" customFormat="1" ht="15" customHeight="1">
      <c r="A90" s="99" t="s">
        <v>309</v>
      </c>
      <c r="B90" s="99" t="s">
        <v>171</v>
      </c>
      <c r="C90" s="100" t="s">
        <v>310</v>
      </c>
      <c r="D90" s="128">
        <v>3</v>
      </c>
    </row>
    <row r="91" spans="1:4" s="131" customFormat="1" ht="15" customHeight="1">
      <c r="A91" s="99" t="s">
        <v>263</v>
      </c>
      <c r="B91" s="99" t="s">
        <v>171</v>
      </c>
      <c r="C91" s="100" t="s">
        <v>264</v>
      </c>
      <c r="D91" s="128">
        <v>5</v>
      </c>
    </row>
    <row r="92" spans="1:4" s="131" customFormat="1" ht="15" customHeight="1">
      <c r="A92" s="99" t="s">
        <v>179</v>
      </c>
      <c r="B92" s="99" t="s">
        <v>171</v>
      </c>
      <c r="C92" s="100" t="s">
        <v>180</v>
      </c>
      <c r="D92" s="128">
        <v>20</v>
      </c>
    </row>
    <row r="93" spans="1:4" s="131" customFormat="1" ht="15" customHeight="1">
      <c r="A93" s="99" t="s">
        <v>187</v>
      </c>
      <c r="B93" s="99" t="s">
        <v>171</v>
      </c>
      <c r="C93" s="100" t="s">
        <v>188</v>
      </c>
      <c r="D93" s="128">
        <v>1</v>
      </c>
    </row>
    <row r="94" spans="1:4" s="131" customFormat="1" ht="15" customHeight="1">
      <c r="A94" s="99" t="s">
        <v>181</v>
      </c>
      <c r="B94" s="99" t="s">
        <v>171</v>
      </c>
      <c r="C94" s="100" t="s">
        <v>182</v>
      </c>
      <c r="D94" s="128">
        <v>2</v>
      </c>
    </row>
    <row r="95" spans="1:4" s="83" customFormat="1" ht="15" customHeight="1">
      <c r="A95" s="96" t="s">
        <v>319</v>
      </c>
      <c r="B95" s="96"/>
      <c r="C95" s="97"/>
      <c r="D95" s="141"/>
    </row>
    <row r="96" spans="1:4" s="131" customFormat="1" ht="15" customHeight="1">
      <c r="A96" s="99">
        <v>6.1</v>
      </c>
      <c r="B96" s="99" t="s">
        <v>168</v>
      </c>
      <c r="C96" s="100" t="s">
        <v>190</v>
      </c>
      <c r="D96" s="128">
        <v>1</v>
      </c>
    </row>
    <row r="97" spans="1:4" s="131" customFormat="1" ht="15" customHeight="1">
      <c r="A97" s="99" t="s">
        <v>268</v>
      </c>
      <c r="B97" s="99" t="s">
        <v>171</v>
      </c>
      <c r="C97" s="100" t="s">
        <v>269</v>
      </c>
      <c r="D97" s="128">
        <v>2</v>
      </c>
    </row>
    <row r="98" spans="1:4" s="131" customFormat="1" ht="15" customHeight="1">
      <c r="A98" s="99" t="s">
        <v>179</v>
      </c>
      <c r="B98" s="99" t="s">
        <v>171</v>
      </c>
      <c r="C98" s="100" t="s">
        <v>180</v>
      </c>
      <c r="D98" s="128">
        <v>10</v>
      </c>
    </row>
    <row r="99" spans="1:4" s="131" customFormat="1" ht="15" customHeight="1">
      <c r="A99" s="99" t="s">
        <v>223</v>
      </c>
      <c r="B99" s="99" t="s">
        <v>171</v>
      </c>
      <c r="C99" s="100" t="s">
        <v>224</v>
      </c>
      <c r="D99" s="128">
        <v>3</v>
      </c>
    </row>
    <row r="100" spans="1:4" ht="15" customHeight="1">
      <c r="A100" s="93" t="s">
        <v>166</v>
      </c>
      <c r="B100" s="93"/>
      <c r="C100" s="102"/>
      <c r="D100" s="103"/>
    </row>
    <row r="101" spans="1:4" ht="15" customHeight="1">
      <c r="A101" s="104" t="s">
        <v>320</v>
      </c>
      <c r="B101" s="99"/>
      <c r="C101" s="105"/>
      <c r="D101" s="106"/>
    </row>
    <row r="102" spans="1:4" ht="15" customHeight="1">
      <c r="A102" s="107">
        <v>1.2</v>
      </c>
      <c r="B102" s="99" t="s">
        <v>168</v>
      </c>
      <c r="C102" s="105" t="s">
        <v>204</v>
      </c>
      <c r="D102" s="106">
        <v>222</v>
      </c>
    </row>
    <row r="103" spans="1:4" ht="15" customHeight="1">
      <c r="A103" s="107">
        <v>2.1</v>
      </c>
      <c r="B103" s="99" t="s">
        <v>168</v>
      </c>
      <c r="C103" s="105" t="s">
        <v>205</v>
      </c>
      <c r="D103" s="106">
        <v>95.13</v>
      </c>
    </row>
    <row r="104" spans="1:4" ht="15" customHeight="1">
      <c r="A104" s="107">
        <v>5.2</v>
      </c>
      <c r="B104" s="99" t="s">
        <v>168</v>
      </c>
      <c r="C104" s="105" t="s">
        <v>321</v>
      </c>
      <c r="D104" s="142">
        <v>229</v>
      </c>
    </row>
    <row r="105" spans="1:4" ht="15" customHeight="1">
      <c r="A105" s="107" t="s">
        <v>322</v>
      </c>
      <c r="B105" s="99" t="s">
        <v>171</v>
      </c>
      <c r="C105" s="105" t="s">
        <v>323</v>
      </c>
      <c r="D105" s="106">
        <v>2</v>
      </c>
    </row>
    <row r="106" spans="1:4" ht="15" customHeight="1">
      <c r="A106" s="107" t="s">
        <v>324</v>
      </c>
      <c r="B106" s="99" t="s">
        <v>171</v>
      </c>
      <c r="C106" s="105" t="s">
        <v>325</v>
      </c>
      <c r="D106" s="106">
        <v>13</v>
      </c>
    </row>
    <row r="107" spans="1:4" s="82" customFormat="1" ht="15" customHeight="1">
      <c r="A107" s="93" t="s">
        <v>175</v>
      </c>
      <c r="B107" s="93"/>
      <c r="C107" s="102"/>
      <c r="D107" s="103"/>
    </row>
    <row r="108" spans="1:4" ht="15" customHeight="1">
      <c r="A108" s="104" t="s">
        <v>326</v>
      </c>
      <c r="B108" s="99"/>
      <c r="C108" s="105"/>
      <c r="D108" s="106"/>
    </row>
    <row r="109" spans="1:4" ht="15" customHeight="1">
      <c r="A109" s="107" t="s">
        <v>179</v>
      </c>
      <c r="B109" s="99" t="s">
        <v>171</v>
      </c>
      <c r="C109" s="105" t="s">
        <v>180</v>
      </c>
      <c r="D109" s="106">
        <v>488</v>
      </c>
    </row>
    <row r="110" spans="1:4" ht="15" customHeight="1">
      <c r="A110" s="107" t="s">
        <v>238</v>
      </c>
      <c r="B110" s="99" t="s">
        <v>171</v>
      </c>
      <c r="C110" s="105" t="s">
        <v>239</v>
      </c>
      <c r="D110" s="142">
        <v>1</v>
      </c>
    </row>
    <row r="111" spans="1:4" s="83" customFormat="1" ht="15" customHeight="1">
      <c r="A111" s="104" t="s">
        <v>327</v>
      </c>
      <c r="B111" s="96"/>
      <c r="C111" s="108"/>
      <c r="D111" s="144"/>
    </row>
    <row r="112" spans="1:4" ht="15" customHeight="1">
      <c r="A112" s="107" t="s">
        <v>179</v>
      </c>
      <c r="B112" s="99" t="s">
        <v>171</v>
      </c>
      <c r="C112" s="105" t="s">
        <v>180</v>
      </c>
      <c r="D112" s="142">
        <v>203</v>
      </c>
    </row>
    <row r="113" spans="1:4" s="83" customFormat="1" ht="15" customHeight="1">
      <c r="A113" s="104" t="s">
        <v>328</v>
      </c>
      <c r="B113" s="96"/>
      <c r="C113" s="108"/>
      <c r="D113" s="144"/>
    </row>
    <row r="114" spans="1:4" ht="15" customHeight="1">
      <c r="A114" s="107">
        <v>6.1</v>
      </c>
      <c r="B114" s="99" t="s">
        <v>168</v>
      </c>
      <c r="C114" s="105" t="s">
        <v>190</v>
      </c>
      <c r="D114" s="142">
        <v>1</v>
      </c>
    </row>
    <row r="115" spans="1:4" ht="15" customHeight="1">
      <c r="A115" s="107" t="s">
        <v>192</v>
      </c>
      <c r="B115" s="99" t="s">
        <v>171</v>
      </c>
      <c r="C115" s="105" t="s">
        <v>193</v>
      </c>
      <c r="D115" s="142">
        <v>1</v>
      </c>
    </row>
    <row r="116" spans="1:4" ht="15" customHeight="1">
      <c r="A116" s="107" t="s">
        <v>179</v>
      </c>
      <c r="B116" s="99" t="s">
        <v>171</v>
      </c>
      <c r="C116" s="105" t="s">
        <v>180</v>
      </c>
      <c r="D116" s="142">
        <v>57</v>
      </c>
    </row>
    <row r="117" spans="1:4" s="83" customFormat="1" ht="15" customHeight="1">
      <c r="A117" s="104" t="s">
        <v>329</v>
      </c>
      <c r="B117" s="96"/>
      <c r="C117" s="108"/>
      <c r="D117" s="144"/>
    </row>
    <row r="118" spans="1:4" ht="15" customHeight="1">
      <c r="A118" s="107">
        <v>6.2</v>
      </c>
      <c r="B118" s="99" t="s">
        <v>168</v>
      </c>
      <c r="C118" s="105" t="s">
        <v>191</v>
      </c>
      <c r="D118" s="142">
        <v>492</v>
      </c>
    </row>
    <row r="119" spans="1:4" ht="15" customHeight="1">
      <c r="A119" s="107" t="s">
        <v>221</v>
      </c>
      <c r="B119" s="99" t="s">
        <v>171</v>
      </c>
      <c r="C119" s="105" t="s">
        <v>222</v>
      </c>
      <c r="D119" s="142">
        <v>2777</v>
      </c>
    </row>
    <row r="120" spans="1:4" ht="15" customHeight="1">
      <c r="A120" s="107" t="s">
        <v>192</v>
      </c>
      <c r="B120" s="99" t="s">
        <v>171</v>
      </c>
      <c r="C120" s="105" t="s">
        <v>193</v>
      </c>
      <c r="D120" s="142">
        <v>2</v>
      </c>
    </row>
    <row r="121" spans="1:4" ht="15" customHeight="1">
      <c r="A121" s="107" t="s">
        <v>181</v>
      </c>
      <c r="B121" s="99" t="s">
        <v>171</v>
      </c>
      <c r="C121" s="105" t="s">
        <v>182</v>
      </c>
      <c r="D121" s="142">
        <v>2</v>
      </c>
    </row>
    <row r="122" spans="1:4" s="83" customFormat="1" ht="15" customHeight="1">
      <c r="A122" s="104" t="s">
        <v>330</v>
      </c>
      <c r="B122" s="96"/>
      <c r="C122" s="108"/>
      <c r="D122" s="144"/>
    </row>
    <row r="123" spans="1:4" s="145" customFormat="1" ht="15" customHeight="1">
      <c r="A123" s="107" t="s">
        <v>216</v>
      </c>
      <c r="B123" s="99" t="s">
        <v>171</v>
      </c>
      <c r="C123" s="105" t="s">
        <v>217</v>
      </c>
      <c r="D123" s="106">
        <v>1</v>
      </c>
    </row>
    <row r="124" spans="1:4" ht="15" customHeight="1">
      <c r="A124" s="107" t="s">
        <v>331</v>
      </c>
      <c r="B124" s="99" t="s">
        <v>171</v>
      </c>
      <c r="C124" s="105" t="s">
        <v>332</v>
      </c>
      <c r="D124" s="106">
        <v>1</v>
      </c>
    </row>
    <row r="125" spans="1:4" s="83" customFormat="1" ht="15" customHeight="1">
      <c r="A125" s="107" t="s">
        <v>170</v>
      </c>
      <c r="B125" s="99" t="s">
        <v>171</v>
      </c>
      <c r="C125" s="105" t="s">
        <v>172</v>
      </c>
      <c r="D125" s="106">
        <v>1</v>
      </c>
    </row>
    <row r="126" spans="1:4" ht="15" customHeight="1">
      <c r="A126" s="107" t="s">
        <v>184</v>
      </c>
      <c r="B126" s="99" t="s">
        <v>171</v>
      </c>
      <c r="C126" s="105" t="s">
        <v>185</v>
      </c>
      <c r="D126" s="106">
        <v>2</v>
      </c>
    </row>
    <row r="127" spans="1:4" s="145" customFormat="1" ht="15" customHeight="1">
      <c r="A127" s="107" t="s">
        <v>238</v>
      </c>
      <c r="B127" s="99" t="s">
        <v>171</v>
      </c>
      <c r="C127" s="105" t="s">
        <v>239</v>
      </c>
      <c r="D127" s="106">
        <v>1</v>
      </c>
    </row>
    <row r="128" spans="1:4" s="83" customFormat="1" ht="15" customHeight="1">
      <c r="A128" s="104" t="s">
        <v>333</v>
      </c>
      <c r="B128" s="96"/>
      <c r="C128" s="108"/>
      <c r="D128" s="109"/>
    </row>
    <row r="129" spans="1:4" ht="15" customHeight="1">
      <c r="A129" s="107" t="s">
        <v>225</v>
      </c>
      <c r="B129" s="99" t="s">
        <v>171</v>
      </c>
      <c r="C129" s="105" t="s">
        <v>226</v>
      </c>
      <c r="D129" s="106">
        <v>0</v>
      </c>
    </row>
    <row r="130" spans="1:4" ht="15" customHeight="1">
      <c r="A130" s="107" t="s">
        <v>334</v>
      </c>
      <c r="B130" s="99" t="s">
        <v>171</v>
      </c>
      <c r="C130" s="105" t="s">
        <v>335</v>
      </c>
      <c r="D130" s="106">
        <v>1</v>
      </c>
    </row>
    <row r="131" spans="1:4" s="83" customFormat="1" ht="15" customHeight="1">
      <c r="A131" s="104" t="s">
        <v>336</v>
      </c>
      <c r="B131" s="99"/>
      <c r="C131" s="105"/>
      <c r="D131" s="106"/>
    </row>
    <row r="132" spans="1:4" ht="15" customHeight="1">
      <c r="A132" s="107">
        <v>6.1</v>
      </c>
      <c r="B132" s="99" t="s">
        <v>168</v>
      </c>
      <c r="C132" s="105" t="s">
        <v>190</v>
      </c>
      <c r="D132" s="106">
        <v>1</v>
      </c>
    </row>
    <row r="133" spans="1:4" s="145" customFormat="1" ht="15" customHeight="1">
      <c r="A133" s="107" t="s">
        <v>179</v>
      </c>
      <c r="B133" s="99" t="s">
        <v>171</v>
      </c>
      <c r="C133" s="105" t="s">
        <v>180</v>
      </c>
      <c r="D133" s="106">
        <v>3100</v>
      </c>
    </row>
    <row r="134" spans="1:4" ht="15" customHeight="1">
      <c r="A134" s="107" t="s">
        <v>184</v>
      </c>
      <c r="B134" s="99" t="s">
        <v>171</v>
      </c>
      <c r="C134" s="105" t="s">
        <v>185</v>
      </c>
      <c r="D134" s="106">
        <v>3</v>
      </c>
    </row>
    <row r="135" spans="1:4" ht="15" customHeight="1">
      <c r="A135" s="107" t="s">
        <v>181</v>
      </c>
      <c r="B135" s="99" t="s">
        <v>171</v>
      </c>
      <c r="C135" s="105" t="s">
        <v>182</v>
      </c>
      <c r="D135" s="106">
        <v>8</v>
      </c>
    </row>
    <row r="136" spans="1:4" s="83" customFormat="1" ht="15" customHeight="1">
      <c r="A136" s="104" t="s">
        <v>337</v>
      </c>
      <c r="B136" s="96"/>
      <c r="C136" s="108"/>
      <c r="D136" s="109"/>
    </row>
    <row r="137" spans="1:4" s="83" customFormat="1" ht="15" customHeight="1">
      <c r="A137" s="107" t="s">
        <v>238</v>
      </c>
      <c r="B137" s="99" t="s">
        <v>171</v>
      </c>
      <c r="C137" s="105" t="s">
        <v>239</v>
      </c>
      <c r="D137" s="106">
        <v>2</v>
      </c>
    </row>
    <row r="138" spans="1:4" s="83" customFormat="1" ht="15" customHeight="1">
      <c r="A138" s="104" t="s">
        <v>338</v>
      </c>
      <c r="B138" s="96"/>
      <c r="C138" s="108"/>
      <c r="D138" s="109"/>
    </row>
    <row r="139" spans="1:4" ht="15" customHeight="1">
      <c r="A139" s="107">
        <v>6.1</v>
      </c>
      <c r="B139" s="99" t="s">
        <v>168</v>
      </c>
      <c r="C139" s="105" t="s">
        <v>190</v>
      </c>
      <c r="D139" s="106">
        <v>0</v>
      </c>
    </row>
    <row r="140" spans="1:4" ht="15" customHeight="1">
      <c r="A140" s="107" t="s">
        <v>221</v>
      </c>
      <c r="B140" s="99" t="s">
        <v>171</v>
      </c>
      <c r="C140" s="105" t="s">
        <v>222</v>
      </c>
      <c r="D140" s="106">
        <v>1023</v>
      </c>
    </row>
    <row r="141" spans="1:4" s="145" customFormat="1" ht="15" customHeight="1">
      <c r="A141" s="107" t="s">
        <v>179</v>
      </c>
      <c r="B141" s="99" t="s">
        <v>171</v>
      </c>
      <c r="C141" s="105" t="s">
        <v>180</v>
      </c>
      <c r="D141" s="106">
        <v>585</v>
      </c>
    </row>
    <row r="142" spans="1:4" ht="15" customHeight="1">
      <c r="A142" s="107" t="s">
        <v>181</v>
      </c>
      <c r="B142" s="99" t="s">
        <v>171</v>
      </c>
      <c r="C142" s="105" t="s">
        <v>182</v>
      </c>
      <c r="D142" s="106">
        <v>1</v>
      </c>
    </row>
    <row r="143" spans="1:4" s="83" customFormat="1" ht="15" customHeight="1">
      <c r="A143" s="107" t="s">
        <v>339</v>
      </c>
      <c r="B143" s="99"/>
      <c r="C143" s="105"/>
      <c r="D143" s="106"/>
    </row>
    <row r="144" spans="1:4">
      <c r="A144" s="99" t="s">
        <v>179</v>
      </c>
      <c r="B144" s="99" t="s">
        <v>171</v>
      </c>
      <c r="C144" s="105" t="s">
        <v>222</v>
      </c>
      <c r="D144" s="143">
        <v>31</v>
      </c>
    </row>
    <row r="145" spans="1:4" ht="30">
      <c r="A145" s="99" t="s">
        <v>199</v>
      </c>
      <c r="B145" s="99" t="s">
        <v>171</v>
      </c>
      <c r="C145" s="105" t="s">
        <v>200</v>
      </c>
      <c r="D145" s="143">
        <v>1</v>
      </c>
    </row>
    <row r="146" spans="1:4">
      <c r="A146" s="99" t="s">
        <v>340</v>
      </c>
      <c r="B146" s="99"/>
      <c r="C146" s="105"/>
      <c r="D146" s="143"/>
    </row>
    <row r="147" spans="1:4">
      <c r="A147" s="99" t="s">
        <v>221</v>
      </c>
      <c r="B147" s="99" t="s">
        <v>171</v>
      </c>
      <c r="C147" s="105" t="s">
        <v>222</v>
      </c>
      <c r="D147" s="143">
        <v>353</v>
      </c>
    </row>
    <row r="148" spans="1:4" ht="30">
      <c r="A148" s="99" t="s">
        <v>187</v>
      </c>
      <c r="B148" s="99" t="s">
        <v>171</v>
      </c>
      <c r="C148" s="105" t="s">
        <v>188</v>
      </c>
      <c r="D148" s="143">
        <v>1</v>
      </c>
    </row>
  </sheetData>
  <hyperlinks>
    <hyperlink ref="A4" r:id="rId1" xr:uid="{A89BD8E5-B033-5849-9904-FE094097728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0EA8-1689-C149-96DC-1A4F68B9553D}">
  <dimension ref="A1:H134"/>
  <sheetViews>
    <sheetView tabSelected="1" topLeftCell="A144" zoomScale="114" zoomScaleNormal="114" workbookViewId="0">
      <selection activeCell="A70" sqref="A70:G126"/>
    </sheetView>
  </sheetViews>
  <sheetFormatPr defaultColWidth="10.875" defaultRowHeight="15.95"/>
  <cols>
    <col min="1" max="1" width="13.375" style="79" customWidth="1"/>
    <col min="2" max="2" width="10.875" style="79"/>
    <col min="3" max="3" width="62.5" style="79" customWidth="1"/>
    <col min="4" max="4" width="13.375" style="84" customWidth="1"/>
    <col min="5" max="16384" width="10.875" style="79"/>
  </cols>
  <sheetData>
    <row r="1" spans="1:7">
      <c r="A1" s="85" t="s">
        <v>0</v>
      </c>
      <c r="B1" s="76"/>
      <c r="C1" s="77"/>
      <c r="D1" s="78"/>
    </row>
    <row r="2" spans="1:7">
      <c r="A2" s="132">
        <v>2019</v>
      </c>
      <c r="B2" s="81"/>
      <c r="C2" s="77"/>
      <c r="D2" s="78"/>
    </row>
    <row r="3" spans="1:7">
      <c r="A3" s="110" t="s">
        <v>242</v>
      </c>
      <c r="B3" s="111" t="s">
        <v>162</v>
      </c>
      <c r="C3" s="111" t="s">
        <v>243</v>
      </c>
      <c r="D3" s="112" t="s">
        <v>244</v>
      </c>
      <c r="E3" s="112" t="s">
        <v>245</v>
      </c>
      <c r="F3" s="112" t="s">
        <v>246</v>
      </c>
      <c r="G3" s="113" t="s">
        <v>247</v>
      </c>
    </row>
    <row r="4" spans="1:7">
      <c r="A4" s="114" t="s">
        <v>248</v>
      </c>
      <c r="B4" s="120"/>
      <c r="C4" s="121"/>
      <c r="D4" s="115"/>
      <c r="E4" s="76"/>
      <c r="F4" s="76"/>
      <c r="G4" s="116"/>
    </row>
    <row r="5" spans="1:7">
      <c r="A5" s="123">
        <v>1.2</v>
      </c>
      <c r="B5" s="99" t="s">
        <v>168</v>
      </c>
      <c r="C5" s="105" t="s">
        <v>204</v>
      </c>
      <c r="D5" s="106">
        <v>0</v>
      </c>
      <c r="E5" s="106">
        <v>0</v>
      </c>
      <c r="F5" s="106">
        <v>30</v>
      </c>
      <c r="G5" s="116">
        <f>SUM(D5:F5)</f>
        <v>30</v>
      </c>
    </row>
    <row r="6" spans="1:7">
      <c r="A6" s="123" t="s">
        <v>192</v>
      </c>
      <c r="B6" s="99" t="s">
        <v>171</v>
      </c>
      <c r="C6" s="105" t="s">
        <v>193</v>
      </c>
      <c r="D6" s="106">
        <v>0</v>
      </c>
      <c r="E6" s="106">
        <v>0</v>
      </c>
      <c r="F6" s="106">
        <v>6</v>
      </c>
      <c r="G6" s="116">
        <f t="shared" ref="G6:G28" si="0">SUM(D6:F6)</f>
        <v>6</v>
      </c>
    </row>
    <row r="7" spans="1:7">
      <c r="A7" s="123" t="s">
        <v>170</v>
      </c>
      <c r="B7" s="99" t="s">
        <v>171</v>
      </c>
      <c r="C7" s="105" t="s">
        <v>172</v>
      </c>
      <c r="D7" s="106">
        <v>0</v>
      </c>
      <c r="E7" s="106">
        <v>1</v>
      </c>
      <c r="F7" s="117">
        <v>0</v>
      </c>
      <c r="G7" s="116">
        <f t="shared" si="0"/>
        <v>1</v>
      </c>
    </row>
    <row r="8" spans="1:7">
      <c r="A8" s="114" t="s">
        <v>249</v>
      </c>
      <c r="B8" s="120"/>
      <c r="C8" s="121"/>
      <c r="D8" s="106"/>
      <c r="E8" s="106"/>
      <c r="F8" s="117"/>
      <c r="G8" s="116"/>
    </row>
    <row r="9" spans="1:7">
      <c r="A9" s="123">
        <v>2.1</v>
      </c>
      <c r="B9" s="99" t="s">
        <v>168</v>
      </c>
      <c r="C9" s="105" t="s">
        <v>205</v>
      </c>
      <c r="D9" s="106">
        <v>0</v>
      </c>
      <c r="E9" s="106">
        <v>0</v>
      </c>
      <c r="F9" s="106">
        <v>21</v>
      </c>
      <c r="G9" s="116">
        <f t="shared" si="0"/>
        <v>21</v>
      </c>
    </row>
    <row r="10" spans="1:7">
      <c r="A10" s="123" t="s">
        <v>206</v>
      </c>
      <c r="B10" s="99" t="s">
        <v>171</v>
      </c>
      <c r="C10" s="105" t="s">
        <v>207</v>
      </c>
      <c r="D10" s="106">
        <v>0</v>
      </c>
      <c r="E10" s="106">
        <v>0</v>
      </c>
      <c r="F10" s="106">
        <v>168.2</v>
      </c>
      <c r="G10" s="116">
        <f t="shared" si="0"/>
        <v>168.2</v>
      </c>
    </row>
    <row r="11" spans="1:7" ht="30">
      <c r="A11" s="123" t="s">
        <v>173</v>
      </c>
      <c r="B11" s="99" t="s">
        <v>171</v>
      </c>
      <c r="C11" s="105" t="s">
        <v>174</v>
      </c>
      <c r="D11" s="106">
        <v>0</v>
      </c>
      <c r="E11" s="106">
        <v>104</v>
      </c>
      <c r="F11" s="117">
        <v>0</v>
      </c>
      <c r="G11" s="116">
        <f t="shared" si="0"/>
        <v>104</v>
      </c>
    </row>
    <row r="12" spans="1:7">
      <c r="A12" s="114" t="s">
        <v>250</v>
      </c>
      <c r="B12" s="120"/>
      <c r="C12" s="121"/>
      <c r="D12" s="106"/>
      <c r="E12" s="106"/>
      <c r="F12" s="117"/>
      <c r="G12" s="116"/>
    </row>
    <row r="13" spans="1:7" ht="30">
      <c r="A13" s="123" t="s">
        <v>208</v>
      </c>
      <c r="B13" s="99" t="s">
        <v>171</v>
      </c>
      <c r="C13" s="105" t="s">
        <v>209</v>
      </c>
      <c r="D13" s="106">
        <v>0</v>
      </c>
      <c r="E13" s="106">
        <v>0</v>
      </c>
      <c r="F13" s="106">
        <v>348</v>
      </c>
      <c r="G13" s="116">
        <f t="shared" si="0"/>
        <v>348</v>
      </c>
    </row>
    <row r="14" spans="1:7">
      <c r="A14" s="123" t="s">
        <v>210</v>
      </c>
      <c r="B14" s="99" t="s">
        <v>171</v>
      </c>
      <c r="C14" s="105" t="s">
        <v>211</v>
      </c>
      <c r="D14" s="106">
        <v>0</v>
      </c>
      <c r="E14" s="106">
        <v>0</v>
      </c>
      <c r="F14" s="106">
        <v>1</v>
      </c>
      <c r="G14" s="116">
        <f t="shared" si="0"/>
        <v>1</v>
      </c>
    </row>
    <row r="15" spans="1:7">
      <c r="A15" s="114" t="s">
        <v>251</v>
      </c>
      <c r="B15" s="99"/>
      <c r="C15" s="105"/>
      <c r="D15" s="106"/>
      <c r="E15" s="106"/>
      <c r="F15" s="117"/>
      <c r="G15" s="116"/>
    </row>
    <row r="16" spans="1:7">
      <c r="A16" s="123">
        <v>4.2</v>
      </c>
      <c r="B16" s="99" t="s">
        <v>168</v>
      </c>
      <c r="C16" s="105" t="s">
        <v>195</v>
      </c>
      <c r="D16" s="106">
        <v>0</v>
      </c>
      <c r="E16" s="106">
        <v>0</v>
      </c>
      <c r="F16" s="106">
        <v>5</v>
      </c>
      <c r="G16" s="116">
        <f t="shared" si="0"/>
        <v>5</v>
      </c>
    </row>
    <row r="17" spans="1:7">
      <c r="A17" s="123" t="s">
        <v>196</v>
      </c>
      <c r="B17" s="99" t="s">
        <v>171</v>
      </c>
      <c r="C17" s="105" t="s">
        <v>197</v>
      </c>
      <c r="D17" s="106">
        <v>0</v>
      </c>
      <c r="E17" s="106">
        <v>0</v>
      </c>
      <c r="F17" s="106">
        <v>5</v>
      </c>
      <c r="G17" s="116">
        <f t="shared" si="0"/>
        <v>5</v>
      </c>
    </row>
    <row r="18" spans="1:7" ht="30">
      <c r="A18" s="123" t="s">
        <v>177</v>
      </c>
      <c r="B18" s="99" t="s">
        <v>171</v>
      </c>
      <c r="C18" s="105" t="s">
        <v>178</v>
      </c>
      <c r="D18" s="106">
        <v>0</v>
      </c>
      <c r="E18" s="106">
        <v>0</v>
      </c>
      <c r="F18" s="106">
        <f>3+1</f>
        <v>4</v>
      </c>
      <c r="G18" s="116">
        <f t="shared" si="0"/>
        <v>4</v>
      </c>
    </row>
    <row r="19" spans="1:7">
      <c r="A19" s="114" t="s">
        <v>252</v>
      </c>
      <c r="B19" s="120"/>
      <c r="C19" s="121"/>
      <c r="D19" s="106"/>
      <c r="E19" s="106"/>
      <c r="F19" s="117"/>
      <c r="G19" s="116"/>
    </row>
    <row r="20" spans="1:7">
      <c r="A20" s="123">
        <v>5.0999999999999996</v>
      </c>
      <c r="B20" s="99" t="s">
        <v>168</v>
      </c>
      <c r="C20" s="105" t="s">
        <v>169</v>
      </c>
      <c r="D20" s="122">
        <v>0</v>
      </c>
      <c r="E20" s="106">
        <v>208</v>
      </c>
      <c r="F20" s="117">
        <v>10136</v>
      </c>
      <c r="G20" s="116">
        <f t="shared" si="0"/>
        <v>10344</v>
      </c>
    </row>
    <row r="21" spans="1:7">
      <c r="A21" s="114" t="s">
        <v>253</v>
      </c>
      <c r="B21" s="120"/>
      <c r="C21" s="121"/>
      <c r="D21" s="106"/>
      <c r="E21" s="106"/>
      <c r="F21" s="117"/>
      <c r="G21" s="116"/>
    </row>
    <row r="22" spans="1:7">
      <c r="A22" s="123">
        <v>6.1</v>
      </c>
      <c r="B22" s="99" t="s">
        <v>168</v>
      </c>
      <c r="C22" s="105" t="s">
        <v>190</v>
      </c>
      <c r="D22" s="106">
        <v>0</v>
      </c>
      <c r="E22" s="106">
        <v>0</v>
      </c>
      <c r="F22" s="106">
        <f>2+1</f>
        <v>3</v>
      </c>
      <c r="G22" s="116">
        <f t="shared" si="0"/>
        <v>3</v>
      </c>
    </row>
    <row r="23" spans="1:7">
      <c r="A23" s="123">
        <v>6.2</v>
      </c>
      <c r="B23" s="99" t="s">
        <v>168</v>
      </c>
      <c r="C23" s="105" t="s">
        <v>191</v>
      </c>
      <c r="D23" s="106">
        <v>0</v>
      </c>
      <c r="E23" s="106">
        <v>0</v>
      </c>
      <c r="F23" s="106">
        <v>37</v>
      </c>
      <c r="G23" s="116">
        <f t="shared" si="0"/>
        <v>37</v>
      </c>
    </row>
    <row r="24" spans="1:7" ht="30">
      <c r="A24" s="123" t="s">
        <v>179</v>
      </c>
      <c r="B24" s="99" t="s">
        <v>171</v>
      </c>
      <c r="C24" s="105" t="s">
        <v>180</v>
      </c>
      <c r="D24" s="106">
        <v>0</v>
      </c>
      <c r="E24" s="106">
        <v>0</v>
      </c>
      <c r="F24" s="106">
        <f>547+77+80+250+45+395</f>
        <v>1394</v>
      </c>
      <c r="G24" s="116">
        <f t="shared" si="0"/>
        <v>1394</v>
      </c>
    </row>
    <row r="25" spans="1:7" ht="30">
      <c r="A25" s="123" t="s">
        <v>187</v>
      </c>
      <c r="B25" s="99" t="s">
        <v>171</v>
      </c>
      <c r="C25" s="105" t="s">
        <v>188</v>
      </c>
      <c r="D25" s="106">
        <v>0</v>
      </c>
      <c r="E25" s="106">
        <v>0</v>
      </c>
      <c r="F25" s="106">
        <f>1+1+1</f>
        <v>3</v>
      </c>
      <c r="G25" s="116">
        <f t="shared" si="0"/>
        <v>3</v>
      </c>
    </row>
    <row r="26" spans="1:7" ht="30">
      <c r="A26" s="123" t="s">
        <v>184</v>
      </c>
      <c r="B26" s="99" t="s">
        <v>171</v>
      </c>
      <c r="C26" s="105" t="s">
        <v>185</v>
      </c>
      <c r="D26" s="106">
        <v>0</v>
      </c>
      <c r="E26" s="106">
        <v>0</v>
      </c>
      <c r="F26" s="106">
        <f>1+1</f>
        <v>2</v>
      </c>
      <c r="G26" s="116">
        <f t="shared" si="0"/>
        <v>2</v>
      </c>
    </row>
    <row r="27" spans="1:7" ht="30">
      <c r="A27" s="123" t="s">
        <v>181</v>
      </c>
      <c r="B27" s="99" t="s">
        <v>171</v>
      </c>
      <c r="C27" s="105" t="s">
        <v>182</v>
      </c>
      <c r="D27" s="106">
        <v>0</v>
      </c>
      <c r="E27" s="106">
        <v>0</v>
      </c>
      <c r="F27" s="106">
        <f>1+1+1</f>
        <v>3</v>
      </c>
      <c r="G27" s="116">
        <f t="shared" si="0"/>
        <v>3</v>
      </c>
    </row>
    <row r="28" spans="1:7" ht="30">
      <c r="A28" s="124" t="s">
        <v>199</v>
      </c>
      <c r="B28" s="125" t="s">
        <v>171</v>
      </c>
      <c r="C28" s="126" t="s">
        <v>200</v>
      </c>
      <c r="D28" s="118">
        <v>0</v>
      </c>
      <c r="E28" s="118">
        <v>0</v>
      </c>
      <c r="F28" s="118">
        <v>1</v>
      </c>
      <c r="G28" s="119">
        <f t="shared" si="0"/>
        <v>1</v>
      </c>
    </row>
    <row r="29" spans="1:7">
      <c r="A29" s="132"/>
      <c r="B29" s="81"/>
      <c r="C29" s="77"/>
      <c r="D29" s="78"/>
    </row>
    <row r="30" spans="1:7">
      <c r="A30" s="132">
        <v>2020</v>
      </c>
      <c r="B30" s="81"/>
      <c r="C30" s="77"/>
      <c r="D30" s="78"/>
    </row>
    <row r="31" spans="1:7">
      <c r="A31" s="110" t="s">
        <v>242</v>
      </c>
      <c r="B31" s="111" t="s">
        <v>162</v>
      </c>
      <c r="C31" s="111" t="s">
        <v>243</v>
      </c>
      <c r="D31" s="112" t="s">
        <v>244</v>
      </c>
      <c r="E31" s="112" t="s">
        <v>245</v>
      </c>
      <c r="F31" s="112" t="s">
        <v>246</v>
      </c>
      <c r="G31" s="113" t="s">
        <v>247</v>
      </c>
    </row>
    <row r="32" spans="1:7">
      <c r="A32" s="114" t="s">
        <v>248</v>
      </c>
      <c r="B32" s="120"/>
      <c r="C32" s="121"/>
      <c r="D32" s="115"/>
      <c r="E32" s="76"/>
      <c r="F32" s="76"/>
      <c r="G32" s="116"/>
    </row>
    <row r="33" spans="1:7">
      <c r="A33" s="123">
        <v>1.2</v>
      </c>
      <c r="B33" s="99" t="s">
        <v>168</v>
      </c>
      <c r="C33" s="105" t="s">
        <v>204</v>
      </c>
      <c r="D33" s="106">
        <v>264</v>
      </c>
      <c r="E33" s="106">
        <v>0</v>
      </c>
      <c r="F33" s="106">
        <v>0</v>
      </c>
      <c r="G33" s="116">
        <f t="shared" ref="G33:G54" si="1">SUM(D33:F33)</f>
        <v>264</v>
      </c>
    </row>
    <row r="34" spans="1:7">
      <c r="A34" s="123" t="s">
        <v>221</v>
      </c>
      <c r="B34" s="99" t="s">
        <v>171</v>
      </c>
      <c r="C34" s="105" t="s">
        <v>222</v>
      </c>
      <c r="D34" s="106">
        <v>4097</v>
      </c>
      <c r="E34" s="106">
        <v>0</v>
      </c>
      <c r="F34" s="106">
        <f>200+1085</f>
        <v>1285</v>
      </c>
      <c r="G34" s="116">
        <f t="shared" si="1"/>
        <v>5382</v>
      </c>
    </row>
    <row r="35" spans="1:7">
      <c r="A35" s="123" t="s">
        <v>216</v>
      </c>
      <c r="B35" s="99" t="s">
        <v>171</v>
      </c>
      <c r="C35" s="105" t="s">
        <v>217</v>
      </c>
      <c r="D35" s="106">
        <v>3</v>
      </c>
      <c r="E35" s="106">
        <v>0</v>
      </c>
      <c r="F35" s="117">
        <v>0</v>
      </c>
      <c r="G35" s="116">
        <f t="shared" si="1"/>
        <v>3</v>
      </c>
    </row>
    <row r="36" spans="1:7">
      <c r="A36" s="123" t="s">
        <v>218</v>
      </c>
      <c r="B36" s="99" t="s">
        <v>171</v>
      </c>
      <c r="C36" s="105" t="s">
        <v>219</v>
      </c>
      <c r="D36" s="106">
        <v>3</v>
      </c>
      <c r="E36" s="106">
        <v>0</v>
      </c>
      <c r="F36" s="117">
        <v>0</v>
      </c>
      <c r="G36" s="116">
        <f t="shared" si="1"/>
        <v>3</v>
      </c>
    </row>
    <row r="37" spans="1:7">
      <c r="A37" s="114" t="s">
        <v>249</v>
      </c>
      <c r="B37" s="99"/>
      <c r="C37" s="105"/>
      <c r="D37" s="106"/>
      <c r="E37" s="106"/>
      <c r="F37" s="117"/>
      <c r="G37" s="116"/>
    </row>
    <row r="38" spans="1:7">
      <c r="A38" s="123" t="s">
        <v>206</v>
      </c>
      <c r="B38" s="99" t="s">
        <v>171</v>
      </c>
      <c r="C38" s="105" t="s">
        <v>207</v>
      </c>
      <c r="D38" s="106">
        <v>1736</v>
      </c>
      <c r="E38" s="106">
        <v>0</v>
      </c>
      <c r="F38" s="117">
        <v>636</v>
      </c>
      <c r="G38" s="116">
        <f t="shared" si="1"/>
        <v>2372</v>
      </c>
    </row>
    <row r="39" spans="1:7">
      <c r="A39" s="123" t="s">
        <v>234</v>
      </c>
      <c r="B39" s="99" t="s">
        <v>171</v>
      </c>
      <c r="C39" s="105" t="s">
        <v>235</v>
      </c>
      <c r="D39" s="106">
        <v>0</v>
      </c>
      <c r="E39" s="106">
        <v>0</v>
      </c>
      <c r="F39" s="117">
        <v>7</v>
      </c>
      <c r="G39" s="116">
        <f t="shared" si="1"/>
        <v>7</v>
      </c>
    </row>
    <row r="40" spans="1:7">
      <c r="A40" s="114" t="s">
        <v>250</v>
      </c>
      <c r="B40" s="120"/>
      <c r="C40" s="121"/>
      <c r="D40" s="106"/>
      <c r="E40" s="106"/>
      <c r="F40" s="117"/>
      <c r="G40" s="116"/>
    </row>
    <row r="41" spans="1:7" ht="30">
      <c r="A41" s="123" t="s">
        <v>231</v>
      </c>
      <c r="B41" s="99" t="s">
        <v>171</v>
      </c>
      <c r="C41" s="105" t="s">
        <v>232</v>
      </c>
      <c r="D41" s="106">
        <v>0</v>
      </c>
      <c r="E41" s="106">
        <v>0</v>
      </c>
      <c r="F41" s="106">
        <v>1</v>
      </c>
      <c r="G41" s="116">
        <f t="shared" si="1"/>
        <v>1</v>
      </c>
    </row>
    <row r="42" spans="1:7">
      <c r="A42" s="114" t="s">
        <v>253</v>
      </c>
      <c r="B42" s="120"/>
      <c r="C42" s="121"/>
      <c r="D42" s="106"/>
      <c r="E42" s="106"/>
      <c r="F42" s="117"/>
      <c r="G42" s="116"/>
    </row>
    <row r="43" spans="1:7">
      <c r="A43" s="123">
        <v>6.1</v>
      </c>
      <c r="B43" s="99" t="s">
        <v>168</v>
      </c>
      <c r="C43" s="105" t="s">
        <v>190</v>
      </c>
      <c r="D43" s="106">
        <v>0</v>
      </c>
      <c r="E43" s="106">
        <v>0</v>
      </c>
      <c r="F43" s="106">
        <v>4</v>
      </c>
      <c r="G43" s="116">
        <f t="shared" si="1"/>
        <v>4</v>
      </c>
    </row>
    <row r="44" spans="1:7">
      <c r="A44" s="123">
        <v>6.2</v>
      </c>
      <c r="B44" s="99" t="s">
        <v>168</v>
      </c>
      <c r="C44" s="105" t="s">
        <v>191</v>
      </c>
      <c r="D44" s="106">
        <v>0</v>
      </c>
      <c r="E44" s="106">
        <v>0</v>
      </c>
      <c r="F44" s="106">
        <v>0</v>
      </c>
      <c r="G44" s="116">
        <f t="shared" si="1"/>
        <v>0</v>
      </c>
    </row>
    <row r="45" spans="1:7" ht="30">
      <c r="A45" s="123" t="s">
        <v>179</v>
      </c>
      <c r="B45" s="99" t="s">
        <v>171</v>
      </c>
      <c r="C45" s="105" t="s">
        <v>180</v>
      </c>
      <c r="D45" s="106">
        <v>0</v>
      </c>
      <c r="E45" s="106">
        <v>0</v>
      </c>
      <c r="F45" s="106">
        <f>1297+50+117+70</f>
        <v>1534</v>
      </c>
      <c r="G45" s="116">
        <f t="shared" si="1"/>
        <v>1534</v>
      </c>
    </row>
    <row r="46" spans="1:7" ht="30">
      <c r="A46" s="123" t="s">
        <v>187</v>
      </c>
      <c r="B46" s="99" t="s">
        <v>171</v>
      </c>
      <c r="C46" s="105" t="s">
        <v>188</v>
      </c>
      <c r="D46" s="106">
        <v>7</v>
      </c>
      <c r="E46" s="106">
        <v>0</v>
      </c>
      <c r="F46" s="106">
        <v>1</v>
      </c>
      <c r="G46" s="116">
        <f t="shared" si="1"/>
        <v>8</v>
      </c>
    </row>
    <row r="47" spans="1:7" ht="30">
      <c r="A47" s="123" t="s">
        <v>184</v>
      </c>
      <c r="B47" s="99" t="s">
        <v>171</v>
      </c>
      <c r="C47" s="105" t="s">
        <v>185</v>
      </c>
      <c r="D47" s="106">
        <v>2</v>
      </c>
      <c r="E47" s="106">
        <v>0</v>
      </c>
      <c r="F47" s="106">
        <v>2</v>
      </c>
      <c r="G47" s="116">
        <f t="shared" si="1"/>
        <v>4</v>
      </c>
    </row>
    <row r="48" spans="1:7" ht="30">
      <c r="A48" s="123" t="s">
        <v>181</v>
      </c>
      <c r="B48" s="99" t="s">
        <v>171</v>
      </c>
      <c r="C48" s="105" t="s">
        <v>182</v>
      </c>
      <c r="D48" s="106">
        <v>0</v>
      </c>
      <c r="E48" s="106">
        <v>0</v>
      </c>
      <c r="F48" s="106">
        <f>2+1</f>
        <v>3</v>
      </c>
      <c r="G48" s="116">
        <f t="shared" si="1"/>
        <v>3</v>
      </c>
    </row>
    <row r="49" spans="1:7" ht="30">
      <c r="A49" s="123" t="s">
        <v>199</v>
      </c>
      <c r="B49" s="99" t="s">
        <v>171</v>
      </c>
      <c r="C49" s="105" t="s">
        <v>200</v>
      </c>
      <c r="D49" s="106">
        <v>4</v>
      </c>
      <c r="E49" s="106">
        <v>0</v>
      </c>
      <c r="F49" s="106">
        <v>0</v>
      </c>
      <c r="G49" s="116">
        <f t="shared" si="1"/>
        <v>4</v>
      </c>
    </row>
    <row r="50" spans="1:7">
      <c r="A50" s="123" t="s">
        <v>238</v>
      </c>
      <c r="B50" s="99" t="s">
        <v>171</v>
      </c>
      <c r="C50" s="105" t="s">
        <v>239</v>
      </c>
      <c r="D50" s="106">
        <v>0</v>
      </c>
      <c r="E50" s="106">
        <v>0</v>
      </c>
      <c r="F50" s="106">
        <v>1</v>
      </c>
      <c r="G50" s="116">
        <f t="shared" si="1"/>
        <v>1</v>
      </c>
    </row>
    <row r="51" spans="1:7">
      <c r="A51" s="135" t="s">
        <v>254</v>
      </c>
      <c r="B51" s="133"/>
      <c r="C51" s="134"/>
      <c r="D51" s="106"/>
      <c r="E51" s="106"/>
      <c r="F51" s="106"/>
      <c r="G51" s="116"/>
    </row>
    <row r="52" spans="1:7">
      <c r="A52" s="123" t="s">
        <v>223</v>
      </c>
      <c r="B52" s="99" t="s">
        <v>171</v>
      </c>
      <c r="C52" s="105" t="s">
        <v>224</v>
      </c>
      <c r="D52" s="106">
        <v>2</v>
      </c>
      <c r="E52" s="106">
        <v>0</v>
      </c>
      <c r="F52" s="106">
        <v>0</v>
      </c>
      <c r="G52" s="116">
        <f t="shared" si="1"/>
        <v>2</v>
      </c>
    </row>
    <row r="53" spans="1:7" ht="30">
      <c r="A53" s="123" t="s">
        <v>225</v>
      </c>
      <c r="B53" s="99" t="s">
        <v>171</v>
      </c>
      <c r="C53" s="105" t="s">
        <v>226</v>
      </c>
      <c r="D53" s="106">
        <v>1</v>
      </c>
      <c r="E53" s="106">
        <v>0</v>
      </c>
      <c r="F53" s="106">
        <v>0</v>
      </c>
      <c r="G53" s="116">
        <f t="shared" si="1"/>
        <v>1</v>
      </c>
    </row>
    <row r="54" spans="1:7" ht="30">
      <c r="A54" s="136" t="s">
        <v>228</v>
      </c>
      <c r="B54" s="137" t="s">
        <v>171</v>
      </c>
      <c r="C54" s="138" t="s">
        <v>229</v>
      </c>
      <c r="D54" s="118">
        <v>0</v>
      </c>
      <c r="E54" s="118">
        <v>0</v>
      </c>
      <c r="F54" s="118">
        <v>1</v>
      </c>
      <c r="G54" s="119">
        <f t="shared" si="1"/>
        <v>1</v>
      </c>
    </row>
    <row r="56" spans="1:7">
      <c r="A56" s="132">
        <v>2021</v>
      </c>
      <c r="B56" s="81"/>
      <c r="C56" s="77"/>
      <c r="D56" s="78"/>
    </row>
    <row r="57" spans="1:7">
      <c r="A57" s="110" t="s">
        <v>242</v>
      </c>
      <c r="B57" s="111" t="s">
        <v>162</v>
      </c>
      <c r="C57" s="111" t="s">
        <v>243</v>
      </c>
      <c r="D57" s="112" t="s">
        <v>244</v>
      </c>
      <c r="E57" s="112" t="s">
        <v>245</v>
      </c>
      <c r="F57" s="112" t="s">
        <v>246</v>
      </c>
      <c r="G57" s="113" t="s">
        <v>247</v>
      </c>
    </row>
    <row r="58" spans="1:7">
      <c r="A58" s="114" t="s">
        <v>250</v>
      </c>
      <c r="B58" s="120"/>
      <c r="C58" s="121"/>
      <c r="D58" s="106"/>
      <c r="E58" s="106"/>
      <c r="F58" s="117"/>
      <c r="G58" s="116"/>
    </row>
    <row r="59" spans="1:7" ht="30">
      <c r="A59" s="123" t="s">
        <v>261</v>
      </c>
      <c r="B59" s="99" t="s">
        <v>171</v>
      </c>
      <c r="C59" s="105" t="s">
        <v>262</v>
      </c>
      <c r="D59" s="106">
        <v>0</v>
      </c>
      <c r="E59" s="106">
        <v>0</v>
      </c>
      <c r="F59" s="106">
        <v>1</v>
      </c>
      <c r="G59" s="116">
        <f t="shared" ref="G59:G60" si="2">SUM(D59:F59)</f>
        <v>1</v>
      </c>
    </row>
    <row r="60" spans="1:7">
      <c r="A60" s="123" t="s">
        <v>263</v>
      </c>
      <c r="B60" s="99" t="s">
        <v>171</v>
      </c>
      <c r="C60" s="105" t="s">
        <v>264</v>
      </c>
      <c r="D60" s="106">
        <v>0</v>
      </c>
      <c r="E60" s="106">
        <v>0</v>
      </c>
      <c r="F60" s="140">
        <v>0</v>
      </c>
      <c r="G60" s="116">
        <f t="shared" si="2"/>
        <v>0</v>
      </c>
    </row>
    <row r="61" spans="1:7">
      <c r="A61" s="114" t="s">
        <v>251</v>
      </c>
      <c r="B61" s="99"/>
      <c r="C61" s="105"/>
      <c r="D61" s="106"/>
      <c r="E61" s="106"/>
      <c r="F61" s="117"/>
      <c r="G61" s="116"/>
    </row>
    <row r="62" spans="1:7" ht="30">
      <c r="A62" s="123" t="s">
        <v>177</v>
      </c>
      <c r="B62" s="99" t="s">
        <v>171</v>
      </c>
      <c r="C62" s="105" t="s">
        <v>178</v>
      </c>
      <c r="D62" s="106">
        <v>0</v>
      </c>
      <c r="E62" s="106">
        <v>0</v>
      </c>
      <c r="F62" s="106">
        <v>1</v>
      </c>
      <c r="G62" s="116">
        <f t="shared" ref="G62" si="3">SUM(D62:F62)</f>
        <v>1</v>
      </c>
    </row>
    <row r="63" spans="1:7">
      <c r="A63" s="114" t="s">
        <v>253</v>
      </c>
      <c r="B63" s="120"/>
      <c r="C63" s="121"/>
      <c r="D63" s="106"/>
      <c r="E63" s="106"/>
      <c r="F63" s="117"/>
      <c r="G63" s="116"/>
    </row>
    <row r="64" spans="1:7" ht="30">
      <c r="A64" s="123" t="s">
        <v>179</v>
      </c>
      <c r="B64" s="99" t="s">
        <v>171</v>
      </c>
      <c r="C64" s="105" t="s">
        <v>180</v>
      </c>
      <c r="D64" s="106">
        <v>0</v>
      </c>
      <c r="E64" s="106">
        <v>0</v>
      </c>
      <c r="F64" s="106">
        <f>735+'2021'!D13</f>
        <v>833</v>
      </c>
      <c r="G64" s="116">
        <f t="shared" ref="G64:G65" si="4">SUM(D64:F64)</f>
        <v>833</v>
      </c>
    </row>
    <row r="65" spans="1:8" ht="30">
      <c r="A65" s="136" t="s">
        <v>184</v>
      </c>
      <c r="B65" s="137" t="s">
        <v>171</v>
      </c>
      <c r="C65" s="138" t="s">
        <v>185</v>
      </c>
      <c r="D65" s="118">
        <v>0</v>
      </c>
      <c r="E65" s="118">
        <v>0</v>
      </c>
      <c r="F65" s="118">
        <v>1</v>
      </c>
      <c r="G65" s="119">
        <f t="shared" si="4"/>
        <v>1</v>
      </c>
    </row>
    <row r="67" spans="1:8">
      <c r="A67" s="147">
        <v>2022</v>
      </c>
      <c r="B67" s="81"/>
      <c r="C67" s="77"/>
      <c r="D67" s="78"/>
      <c r="E67" s="76"/>
      <c r="F67" s="76"/>
      <c r="G67" s="76"/>
    </row>
    <row r="68" spans="1:8">
      <c r="A68" s="110" t="s">
        <v>242</v>
      </c>
      <c r="B68" s="111" t="s">
        <v>162</v>
      </c>
      <c r="C68" s="111" t="s">
        <v>243</v>
      </c>
      <c r="D68" s="112" t="s">
        <v>244</v>
      </c>
      <c r="E68" s="112" t="s">
        <v>245</v>
      </c>
      <c r="F68" s="112" t="s">
        <v>246</v>
      </c>
      <c r="G68" s="113" t="s">
        <v>247</v>
      </c>
      <c r="H68" s="76"/>
    </row>
    <row r="69" spans="1:8" ht="15" customHeight="1">
      <c r="A69" s="114" t="s">
        <v>248</v>
      </c>
      <c r="B69" s="120"/>
      <c r="C69" s="121"/>
      <c r="D69" s="115"/>
      <c r="E69" s="76"/>
      <c r="F69" s="76"/>
      <c r="G69" s="116"/>
      <c r="H69" s="76"/>
    </row>
    <row r="70" spans="1:8" ht="15" customHeight="1">
      <c r="A70" s="123">
        <v>1.1000000000000001</v>
      </c>
      <c r="B70" s="99" t="s">
        <v>168</v>
      </c>
      <c r="C70" s="105" t="s">
        <v>275</v>
      </c>
      <c r="D70" s="106">
        <f>1162779+327600+30</f>
        <v>1490409</v>
      </c>
      <c r="E70" s="106">
        <v>0</v>
      </c>
      <c r="F70" s="106">
        <v>0</v>
      </c>
      <c r="G70" s="116">
        <f>SUM(D70:F70)</f>
        <v>1490409</v>
      </c>
      <c r="H70" s="76"/>
    </row>
    <row r="71" spans="1:8" ht="15" customHeight="1">
      <c r="A71" s="123">
        <v>1.2</v>
      </c>
      <c r="B71" s="99" t="s">
        <v>168</v>
      </c>
      <c r="C71" s="105" t="s">
        <v>204</v>
      </c>
      <c r="D71" s="106">
        <f>3468+360+406</f>
        <v>4234</v>
      </c>
      <c r="E71" s="106">
        <v>222</v>
      </c>
      <c r="F71" s="106">
        <v>0</v>
      </c>
      <c r="G71" s="116">
        <f t="shared" ref="G71:G113" si="5">SUM(D71:F71)</f>
        <v>4456</v>
      </c>
      <c r="H71" s="76"/>
    </row>
    <row r="72" spans="1:8" ht="15" customHeight="1">
      <c r="A72" s="123">
        <v>1.3</v>
      </c>
      <c r="B72" s="99" t="s">
        <v>168</v>
      </c>
      <c r="C72" s="105" t="s">
        <v>299</v>
      </c>
      <c r="D72" s="106">
        <f>397.8+6159+210000</f>
        <v>216556.79999999999</v>
      </c>
      <c r="E72" s="106">
        <v>0</v>
      </c>
      <c r="F72" s="106">
        <v>0</v>
      </c>
      <c r="G72" s="116">
        <f t="shared" si="5"/>
        <v>216556.79999999999</v>
      </c>
      <c r="H72" s="76"/>
    </row>
    <row r="73" spans="1:8" ht="15" customHeight="1">
      <c r="A73" s="123" t="s">
        <v>221</v>
      </c>
      <c r="B73" s="99" t="s">
        <v>171</v>
      </c>
      <c r="C73" s="105" t="s">
        <v>222</v>
      </c>
      <c r="D73" s="106">
        <f>2525+343+2820</f>
        <v>5688</v>
      </c>
      <c r="E73" s="106">
        <v>0</v>
      </c>
      <c r="F73" s="106">
        <f>2777+1023+353</f>
        <v>4153</v>
      </c>
      <c r="G73" s="116">
        <f t="shared" si="5"/>
        <v>9841</v>
      </c>
      <c r="H73" s="76"/>
    </row>
    <row r="74" spans="1:8" ht="15" customHeight="1">
      <c r="A74" s="123" t="s">
        <v>192</v>
      </c>
      <c r="B74" s="99" t="s">
        <v>171</v>
      </c>
      <c r="C74" s="105" t="s">
        <v>193</v>
      </c>
      <c r="D74" s="106">
        <f>3+2+1</f>
        <v>6</v>
      </c>
      <c r="E74" s="106">
        <v>0</v>
      </c>
      <c r="F74" s="106">
        <f>1+2</f>
        <v>3</v>
      </c>
      <c r="G74" s="116">
        <f t="shared" si="5"/>
        <v>9</v>
      </c>
      <c r="H74" s="76"/>
    </row>
    <row r="75" spans="1:8" ht="15" customHeight="1">
      <c r="A75" s="123" t="s">
        <v>216</v>
      </c>
      <c r="B75" s="99" t="s">
        <v>171</v>
      </c>
      <c r="C75" s="105" t="s">
        <v>217</v>
      </c>
      <c r="D75" s="106">
        <f>2+3</f>
        <v>5</v>
      </c>
      <c r="E75" s="106">
        <v>0</v>
      </c>
      <c r="F75" s="106">
        <v>1</v>
      </c>
      <c r="G75" s="116">
        <f t="shared" si="5"/>
        <v>6</v>
      </c>
      <c r="H75" s="76"/>
    </row>
    <row r="76" spans="1:8" ht="15" customHeight="1">
      <c r="A76" s="123" t="s">
        <v>331</v>
      </c>
      <c r="B76" s="99" t="s">
        <v>171</v>
      </c>
      <c r="C76" s="105" t="s">
        <v>332</v>
      </c>
      <c r="D76" s="106">
        <v>0</v>
      </c>
      <c r="E76" s="106">
        <v>0</v>
      </c>
      <c r="F76" s="106">
        <v>1</v>
      </c>
      <c r="G76" s="116">
        <f t="shared" si="5"/>
        <v>1</v>
      </c>
      <c r="H76" s="76"/>
    </row>
    <row r="77" spans="1:8" ht="15" customHeight="1">
      <c r="A77" s="123" t="s">
        <v>170</v>
      </c>
      <c r="B77" s="99" t="s">
        <v>171</v>
      </c>
      <c r="C77" s="105" t="s">
        <v>172</v>
      </c>
      <c r="D77" s="106">
        <v>0</v>
      </c>
      <c r="E77" s="106">
        <v>0</v>
      </c>
      <c r="F77" s="106">
        <v>1</v>
      </c>
      <c r="G77" s="116">
        <f t="shared" si="5"/>
        <v>1</v>
      </c>
      <c r="H77" s="76"/>
    </row>
    <row r="78" spans="1:8" ht="15" customHeight="1">
      <c r="A78" s="123" t="s">
        <v>294</v>
      </c>
      <c r="B78" s="99" t="s">
        <v>171</v>
      </c>
      <c r="C78" s="105" t="s">
        <v>295</v>
      </c>
      <c r="D78" s="106">
        <f>12+12</f>
        <v>24</v>
      </c>
      <c r="E78" s="106">
        <v>0</v>
      </c>
      <c r="F78" s="106">
        <v>0</v>
      </c>
      <c r="G78" s="116">
        <f t="shared" si="5"/>
        <v>24</v>
      </c>
      <c r="H78" s="76"/>
    </row>
    <row r="79" spans="1:8" ht="15" customHeight="1">
      <c r="A79" s="123" t="s">
        <v>300</v>
      </c>
      <c r="B79" s="99" t="s">
        <v>171</v>
      </c>
      <c r="C79" s="105" t="s">
        <v>301</v>
      </c>
      <c r="D79" s="106">
        <f>1+1</f>
        <v>2</v>
      </c>
      <c r="E79" s="106">
        <v>0</v>
      </c>
      <c r="F79" s="106">
        <v>0</v>
      </c>
      <c r="G79" s="116">
        <f t="shared" si="5"/>
        <v>2</v>
      </c>
      <c r="H79" s="76"/>
    </row>
    <row r="80" spans="1:8" ht="15" customHeight="1">
      <c r="A80" s="114" t="s">
        <v>249</v>
      </c>
      <c r="B80" s="120"/>
      <c r="C80" s="121"/>
      <c r="D80" s="106"/>
      <c r="E80" s="106"/>
      <c r="F80" s="106"/>
      <c r="G80" s="116"/>
      <c r="H80" s="76"/>
    </row>
    <row r="81" spans="1:8" ht="15" customHeight="1">
      <c r="A81" s="123">
        <v>2.1</v>
      </c>
      <c r="B81" s="99" t="s">
        <v>168</v>
      </c>
      <c r="C81" s="105" t="s">
        <v>205</v>
      </c>
      <c r="D81" s="106">
        <f>2254+298+302+10</f>
        <v>2864</v>
      </c>
      <c r="E81" s="106">
        <v>95.13</v>
      </c>
      <c r="F81" s="106">
        <v>0</v>
      </c>
      <c r="G81" s="116">
        <f t="shared" si="5"/>
        <v>2959.13</v>
      </c>
      <c r="H81" s="76"/>
    </row>
    <row r="82" spans="1:8" ht="15" customHeight="1">
      <c r="A82" s="123">
        <v>2.2000000000000002</v>
      </c>
      <c r="B82" s="99" t="s">
        <v>168</v>
      </c>
      <c r="C82" s="105" t="s">
        <v>280</v>
      </c>
      <c r="D82" s="106">
        <v>133</v>
      </c>
      <c r="E82" s="106">
        <v>0</v>
      </c>
      <c r="F82" s="106">
        <v>0</v>
      </c>
      <c r="G82" s="116">
        <f t="shared" si="5"/>
        <v>133</v>
      </c>
      <c r="H82" s="76"/>
    </row>
    <row r="83" spans="1:8" ht="15" customHeight="1">
      <c r="A83" s="123">
        <v>2.2999999999999998</v>
      </c>
      <c r="B83" s="99" t="s">
        <v>168</v>
      </c>
      <c r="C83" s="105" t="s">
        <v>281</v>
      </c>
      <c r="D83" s="106">
        <f>133+156+6+62.55</f>
        <v>357.55</v>
      </c>
      <c r="E83" s="106">
        <v>0</v>
      </c>
      <c r="F83" s="106">
        <v>0</v>
      </c>
      <c r="G83" s="116">
        <f t="shared" si="5"/>
        <v>357.55</v>
      </c>
      <c r="H83" s="76"/>
    </row>
    <row r="84" spans="1:8" ht="15" customHeight="1">
      <c r="A84" s="123">
        <v>2.5</v>
      </c>
      <c r="B84" s="99" t="s">
        <v>168</v>
      </c>
      <c r="C84" s="105" t="s">
        <v>276</v>
      </c>
      <c r="D84" s="106">
        <f>501752+9284.46</f>
        <v>511036.46</v>
      </c>
      <c r="E84" s="106">
        <v>0</v>
      </c>
      <c r="F84" s="106">
        <v>0</v>
      </c>
      <c r="G84" s="116">
        <f t="shared" si="5"/>
        <v>511036.46</v>
      </c>
      <c r="H84" s="76"/>
    </row>
    <row r="85" spans="1:8" ht="15" customHeight="1">
      <c r="A85" s="123" t="s">
        <v>173</v>
      </c>
      <c r="B85" s="99" t="s">
        <v>171</v>
      </c>
      <c r="C85" s="105" t="s">
        <v>174</v>
      </c>
      <c r="D85" s="106">
        <v>291</v>
      </c>
      <c r="E85" s="106">
        <v>0</v>
      </c>
      <c r="F85" s="106">
        <v>0</v>
      </c>
      <c r="G85" s="116">
        <f t="shared" si="5"/>
        <v>291</v>
      </c>
      <c r="H85" s="76"/>
    </row>
    <row r="86" spans="1:8" ht="15" customHeight="1">
      <c r="A86" s="123" t="s">
        <v>283</v>
      </c>
      <c r="B86" s="99" t="s">
        <v>171</v>
      </c>
      <c r="C86" s="105" t="s">
        <v>284</v>
      </c>
      <c r="D86" s="106">
        <v>165995</v>
      </c>
      <c r="E86" s="106">
        <v>0</v>
      </c>
      <c r="F86" s="106">
        <v>0</v>
      </c>
      <c r="G86" s="116">
        <f t="shared" si="5"/>
        <v>165995</v>
      </c>
      <c r="H86" s="76"/>
    </row>
    <row r="87" spans="1:8" ht="15" customHeight="1">
      <c r="A87" s="123" t="s">
        <v>285</v>
      </c>
      <c r="B87" s="99" t="s">
        <v>171</v>
      </c>
      <c r="C87" s="105" t="s">
        <v>286</v>
      </c>
      <c r="D87" s="106">
        <v>1</v>
      </c>
      <c r="E87" s="106">
        <v>0</v>
      </c>
      <c r="F87" s="106">
        <v>0</v>
      </c>
      <c r="G87" s="116">
        <f t="shared" si="5"/>
        <v>1</v>
      </c>
      <c r="H87" s="76"/>
    </row>
    <row r="88" spans="1:8" ht="15" customHeight="1">
      <c r="A88" s="123" t="s">
        <v>322</v>
      </c>
      <c r="B88" s="99" t="s">
        <v>171</v>
      </c>
      <c r="C88" s="105" t="s">
        <v>323</v>
      </c>
      <c r="D88" s="106">
        <v>0</v>
      </c>
      <c r="E88" s="106">
        <v>2</v>
      </c>
      <c r="F88" s="106">
        <v>0</v>
      </c>
      <c r="G88" s="116">
        <f t="shared" si="5"/>
        <v>2</v>
      </c>
      <c r="H88" s="76"/>
    </row>
    <row r="89" spans="1:8" ht="15" customHeight="1">
      <c r="A89" s="123" t="s">
        <v>287</v>
      </c>
      <c r="B89" s="99" t="s">
        <v>171</v>
      </c>
      <c r="C89" s="105" t="s">
        <v>288</v>
      </c>
      <c r="D89" s="106">
        <f>103.04+60</f>
        <v>163.04000000000002</v>
      </c>
      <c r="E89" s="106">
        <v>0</v>
      </c>
      <c r="F89" s="106">
        <v>0</v>
      </c>
      <c r="G89" s="116">
        <f t="shared" si="5"/>
        <v>163.04000000000002</v>
      </c>
      <c r="H89" s="76"/>
    </row>
    <row r="90" spans="1:8" ht="15" customHeight="1">
      <c r="A90" s="123" t="s">
        <v>296</v>
      </c>
      <c r="B90" s="99" t="s">
        <v>171</v>
      </c>
      <c r="C90" s="105" t="s">
        <v>297</v>
      </c>
      <c r="D90" s="106">
        <v>12</v>
      </c>
      <c r="E90" s="106">
        <v>0</v>
      </c>
      <c r="F90" s="106">
        <v>0</v>
      </c>
      <c r="G90" s="116">
        <f t="shared" si="5"/>
        <v>12</v>
      </c>
      <c r="H90" s="76"/>
    </row>
    <row r="91" spans="1:8" ht="15" customHeight="1">
      <c r="A91" s="123" t="s">
        <v>289</v>
      </c>
      <c r="B91" s="99" t="s">
        <v>171</v>
      </c>
      <c r="C91" s="105" t="s">
        <v>290</v>
      </c>
      <c r="D91" s="106">
        <v>2</v>
      </c>
      <c r="E91" s="106">
        <v>0</v>
      </c>
      <c r="F91" s="106">
        <v>0</v>
      </c>
      <c r="G91" s="116">
        <f t="shared" si="5"/>
        <v>2</v>
      </c>
      <c r="H91" s="76"/>
    </row>
    <row r="92" spans="1:8" ht="15" customHeight="1">
      <c r="A92" s="114" t="s">
        <v>250</v>
      </c>
      <c r="B92" s="120"/>
      <c r="C92" s="121"/>
      <c r="D92" s="106"/>
      <c r="E92" s="106"/>
      <c r="F92" s="106"/>
      <c r="G92" s="116"/>
      <c r="H92" s="76"/>
    </row>
    <row r="93" spans="1:8" ht="15" customHeight="1">
      <c r="A93" s="123">
        <v>3.1</v>
      </c>
      <c r="B93" s="99" t="s">
        <v>168</v>
      </c>
      <c r="C93" s="105" t="s">
        <v>314</v>
      </c>
      <c r="D93" s="106">
        <v>0</v>
      </c>
      <c r="E93" s="106">
        <v>0</v>
      </c>
      <c r="F93" s="106">
        <v>0</v>
      </c>
      <c r="G93" s="116">
        <f t="shared" si="5"/>
        <v>0</v>
      </c>
      <c r="H93" s="76"/>
    </row>
    <row r="94" spans="1:8" ht="15" customHeight="1">
      <c r="A94" s="123">
        <v>3.2</v>
      </c>
      <c r="B94" s="99" t="s">
        <v>168</v>
      </c>
      <c r="C94" s="105" t="s">
        <v>308</v>
      </c>
      <c r="D94" s="106">
        <v>20806</v>
      </c>
      <c r="E94" s="106">
        <v>0</v>
      </c>
      <c r="F94" s="106">
        <v>0</v>
      </c>
      <c r="G94" s="116">
        <f t="shared" si="5"/>
        <v>20806</v>
      </c>
      <c r="H94" s="76"/>
    </row>
    <row r="95" spans="1:8" ht="15" customHeight="1">
      <c r="A95" s="123">
        <v>3.3</v>
      </c>
      <c r="B95" s="99" t="s">
        <v>168</v>
      </c>
      <c r="C95" s="105" t="s">
        <v>305</v>
      </c>
      <c r="D95" s="106">
        <f>6159+840000</f>
        <v>846159</v>
      </c>
      <c r="E95" s="106">
        <v>0</v>
      </c>
      <c r="F95" s="106">
        <v>0</v>
      </c>
      <c r="G95" s="116">
        <f t="shared" si="5"/>
        <v>846159</v>
      </c>
      <c r="H95" s="76"/>
    </row>
    <row r="96" spans="1:8" ht="15" customHeight="1">
      <c r="A96" s="123" t="s">
        <v>317</v>
      </c>
      <c r="B96" s="99" t="s">
        <v>171</v>
      </c>
      <c r="C96" s="105" t="s">
        <v>318</v>
      </c>
      <c r="D96" s="106">
        <v>2</v>
      </c>
      <c r="E96" s="106">
        <v>0</v>
      </c>
      <c r="F96" s="106">
        <v>0</v>
      </c>
      <c r="G96" s="116">
        <f t="shared" si="5"/>
        <v>2</v>
      </c>
      <c r="H96" s="76"/>
    </row>
    <row r="97" spans="1:8" ht="15" customHeight="1">
      <c r="A97" s="123" t="s">
        <v>261</v>
      </c>
      <c r="B97" s="99" t="s">
        <v>171</v>
      </c>
      <c r="C97" s="105" t="s">
        <v>262</v>
      </c>
      <c r="D97" s="106">
        <v>1</v>
      </c>
      <c r="E97" s="106">
        <v>0</v>
      </c>
      <c r="F97" s="106">
        <v>0</v>
      </c>
      <c r="G97" s="116">
        <f t="shared" si="5"/>
        <v>1</v>
      </c>
      <c r="H97" s="76"/>
    </row>
    <row r="98" spans="1:8" ht="15" customHeight="1">
      <c r="A98" s="123" t="s">
        <v>309</v>
      </c>
      <c r="B98" s="99" t="s">
        <v>171</v>
      </c>
      <c r="C98" s="105" t="s">
        <v>310</v>
      </c>
      <c r="D98" s="106">
        <f>151+3</f>
        <v>154</v>
      </c>
      <c r="E98" s="106">
        <v>0</v>
      </c>
      <c r="F98" s="106">
        <v>0</v>
      </c>
      <c r="G98" s="116">
        <f t="shared" si="5"/>
        <v>154</v>
      </c>
      <c r="H98" s="76"/>
    </row>
    <row r="99" spans="1:8" ht="15" customHeight="1">
      <c r="A99" s="123" t="s">
        <v>311</v>
      </c>
      <c r="B99" s="99" t="s">
        <v>171</v>
      </c>
      <c r="C99" s="105" t="s">
        <v>312</v>
      </c>
      <c r="D99" s="106">
        <v>12</v>
      </c>
      <c r="E99" s="106">
        <v>0</v>
      </c>
      <c r="F99" s="106">
        <v>0</v>
      </c>
      <c r="G99" s="116">
        <f t="shared" si="5"/>
        <v>12</v>
      </c>
      <c r="H99" s="76"/>
    </row>
    <row r="100" spans="1:8" ht="15" customHeight="1">
      <c r="A100" s="123" t="s">
        <v>263</v>
      </c>
      <c r="B100" s="99" t="s">
        <v>171</v>
      </c>
      <c r="C100" s="105" t="s">
        <v>264</v>
      </c>
      <c r="D100" s="106">
        <f>3+3+5</f>
        <v>11</v>
      </c>
      <c r="E100" s="106">
        <v>0</v>
      </c>
      <c r="F100" s="106">
        <v>0</v>
      </c>
      <c r="G100" s="116">
        <f t="shared" si="5"/>
        <v>11</v>
      </c>
      <c r="H100" s="76"/>
    </row>
    <row r="101" spans="1:8" ht="15" customHeight="1">
      <c r="A101" s="123" t="s">
        <v>231</v>
      </c>
      <c r="B101" s="99" t="s">
        <v>171</v>
      </c>
      <c r="C101" s="105" t="s">
        <v>232</v>
      </c>
      <c r="D101" s="106">
        <v>5</v>
      </c>
      <c r="E101" s="106">
        <v>0</v>
      </c>
      <c r="F101" s="106">
        <v>0</v>
      </c>
      <c r="G101" s="116">
        <f t="shared" si="5"/>
        <v>5</v>
      </c>
      <c r="H101" s="76"/>
    </row>
    <row r="102" spans="1:8" ht="15" customHeight="1">
      <c r="A102" s="114" t="s">
        <v>251</v>
      </c>
      <c r="B102" s="99"/>
      <c r="C102" s="105"/>
      <c r="D102" s="106"/>
      <c r="E102" s="106"/>
      <c r="F102" s="106"/>
      <c r="G102" s="116"/>
      <c r="H102" s="76"/>
    </row>
    <row r="103" spans="1:8" ht="15" customHeight="1">
      <c r="A103" s="123">
        <v>4.0999999999999996</v>
      </c>
      <c r="B103" s="99" t="s">
        <v>168</v>
      </c>
      <c r="C103" s="105" t="s">
        <v>282</v>
      </c>
      <c r="D103" s="106">
        <v>327600</v>
      </c>
      <c r="E103" s="106">
        <v>0</v>
      </c>
      <c r="F103" s="106">
        <v>0</v>
      </c>
      <c r="G103" s="116">
        <f t="shared" si="5"/>
        <v>327600</v>
      </c>
      <c r="H103" s="76"/>
    </row>
    <row r="104" spans="1:8" ht="15" customHeight="1">
      <c r="A104" s="123" t="s">
        <v>291</v>
      </c>
      <c r="B104" s="99" t="s">
        <v>171</v>
      </c>
      <c r="C104" s="105" t="s">
        <v>292</v>
      </c>
      <c r="D104" s="106">
        <v>1</v>
      </c>
      <c r="E104" s="106">
        <v>0</v>
      </c>
      <c r="F104" s="106">
        <v>0</v>
      </c>
      <c r="G104" s="116">
        <f t="shared" si="5"/>
        <v>1</v>
      </c>
      <c r="H104" s="76"/>
    </row>
    <row r="105" spans="1:8" ht="15" customHeight="1">
      <c r="A105" s="114" t="s">
        <v>252</v>
      </c>
      <c r="B105" s="120"/>
      <c r="C105" s="121"/>
      <c r="D105" s="106"/>
      <c r="E105" s="106"/>
      <c r="F105" s="106"/>
      <c r="G105" s="116"/>
      <c r="H105" s="76"/>
    </row>
    <row r="106" spans="1:8" ht="15" customHeight="1">
      <c r="A106" s="123">
        <v>5.0999999999999996</v>
      </c>
      <c r="B106" s="99" t="s">
        <v>168</v>
      </c>
      <c r="C106" s="105" t="s">
        <v>169</v>
      </c>
      <c r="D106" s="146">
        <f>11358+2856</f>
        <v>14214</v>
      </c>
      <c r="E106" s="106">
        <v>0</v>
      </c>
      <c r="F106" s="106">
        <v>0</v>
      </c>
      <c r="G106" s="116">
        <f t="shared" si="5"/>
        <v>14214</v>
      </c>
      <c r="H106" s="76"/>
    </row>
    <row r="107" spans="1:8" ht="15" customHeight="1">
      <c r="A107" s="123">
        <v>5.2</v>
      </c>
      <c r="B107" s="99" t="s">
        <v>168</v>
      </c>
      <c r="C107" s="105" t="s">
        <v>321</v>
      </c>
      <c r="D107" s="146">
        <v>0</v>
      </c>
      <c r="E107" s="146">
        <v>229</v>
      </c>
      <c r="F107" s="106">
        <v>0</v>
      </c>
      <c r="G107" s="116">
        <f t="shared" si="5"/>
        <v>229</v>
      </c>
      <c r="H107" s="76"/>
    </row>
    <row r="108" spans="1:8" ht="15" customHeight="1">
      <c r="A108" s="123" t="s">
        <v>268</v>
      </c>
      <c r="B108" s="99" t="s">
        <v>171</v>
      </c>
      <c r="C108" s="105" t="s">
        <v>269</v>
      </c>
      <c r="D108" s="146">
        <f>5+12+2</f>
        <v>19</v>
      </c>
      <c r="E108" s="106">
        <v>0</v>
      </c>
      <c r="F108" s="106">
        <v>0</v>
      </c>
      <c r="G108" s="116">
        <f t="shared" si="5"/>
        <v>19</v>
      </c>
      <c r="H108" s="76"/>
    </row>
    <row r="109" spans="1:8" ht="15" customHeight="1">
      <c r="A109" s="123" t="s">
        <v>324</v>
      </c>
      <c r="B109" s="99" t="s">
        <v>171</v>
      </c>
      <c r="C109" s="105" t="s">
        <v>325</v>
      </c>
      <c r="D109" s="146">
        <v>0</v>
      </c>
      <c r="E109" s="146">
        <v>13</v>
      </c>
      <c r="F109" s="106">
        <v>0</v>
      </c>
      <c r="G109" s="116">
        <f t="shared" si="5"/>
        <v>13</v>
      </c>
      <c r="H109" s="76"/>
    </row>
    <row r="110" spans="1:8" ht="15" customHeight="1">
      <c r="A110" s="123" t="s">
        <v>270</v>
      </c>
      <c r="B110" s="99" t="s">
        <v>171</v>
      </c>
      <c r="C110" s="105" t="s">
        <v>271</v>
      </c>
      <c r="D110" s="146">
        <v>57</v>
      </c>
      <c r="E110" s="106">
        <v>0</v>
      </c>
      <c r="F110" s="106">
        <v>0</v>
      </c>
      <c r="G110" s="116">
        <f t="shared" si="5"/>
        <v>57</v>
      </c>
      <c r="H110" s="76"/>
    </row>
    <row r="111" spans="1:8" ht="15" customHeight="1">
      <c r="A111" s="123" t="s">
        <v>272</v>
      </c>
      <c r="B111" s="99" t="s">
        <v>171</v>
      </c>
      <c r="C111" s="105" t="s">
        <v>273</v>
      </c>
      <c r="D111" s="146">
        <v>13</v>
      </c>
      <c r="E111" s="106">
        <v>0</v>
      </c>
      <c r="F111" s="106">
        <v>0</v>
      </c>
      <c r="G111" s="116">
        <f t="shared" si="5"/>
        <v>13</v>
      </c>
      <c r="H111" s="76"/>
    </row>
    <row r="112" spans="1:8" ht="15" customHeight="1">
      <c r="A112" s="114" t="s">
        <v>253</v>
      </c>
      <c r="B112" s="120"/>
      <c r="C112" s="121"/>
      <c r="D112" s="106"/>
      <c r="E112" s="106"/>
      <c r="F112" s="106"/>
      <c r="G112" s="116"/>
      <c r="H112" s="76"/>
    </row>
    <row r="113" spans="1:8" ht="15" customHeight="1">
      <c r="A113" s="123">
        <v>6.1</v>
      </c>
      <c r="B113" s="99" t="s">
        <v>168</v>
      </c>
      <c r="C113" s="105" t="s">
        <v>190</v>
      </c>
      <c r="D113" s="106">
        <f>132+1</f>
        <v>133</v>
      </c>
      <c r="E113" s="106">
        <v>0</v>
      </c>
      <c r="F113" s="106">
        <f>1+1</f>
        <v>2</v>
      </c>
      <c r="G113" s="116">
        <f t="shared" si="5"/>
        <v>135</v>
      </c>
      <c r="H113" s="76"/>
    </row>
    <row r="114" spans="1:8" ht="15" customHeight="1">
      <c r="A114" s="123">
        <v>6.2</v>
      </c>
      <c r="B114" s="99" t="s">
        <v>168</v>
      </c>
      <c r="C114" s="105" t="s">
        <v>191</v>
      </c>
      <c r="D114" s="106">
        <f>225+1</f>
        <v>226</v>
      </c>
      <c r="E114" s="106">
        <v>0</v>
      </c>
      <c r="F114" s="106">
        <v>492</v>
      </c>
      <c r="G114" s="116">
        <f t="shared" ref="G114:G126" si="6">SUM(D114:F114)</f>
        <v>718</v>
      </c>
      <c r="H114" s="76"/>
    </row>
    <row r="115" spans="1:8" ht="15" customHeight="1">
      <c r="A115" s="123" t="s">
        <v>179</v>
      </c>
      <c r="B115" s="99" t="s">
        <v>171</v>
      </c>
      <c r="C115" s="105" t="s">
        <v>180</v>
      </c>
      <c r="D115" s="106">
        <f>343+705+20+10</f>
        <v>1078</v>
      </c>
      <c r="E115" s="106">
        <v>0</v>
      </c>
      <c r="F115" s="106">
        <f>488+203+57+3100+585+31</f>
        <v>4464</v>
      </c>
      <c r="G115" s="116">
        <f t="shared" si="6"/>
        <v>5542</v>
      </c>
      <c r="H115" s="76"/>
    </row>
    <row r="116" spans="1:8" ht="15" customHeight="1">
      <c r="A116" s="123" t="s">
        <v>187</v>
      </c>
      <c r="B116" s="99" t="s">
        <v>171</v>
      </c>
      <c r="C116" s="105" t="s">
        <v>188</v>
      </c>
      <c r="D116" s="106">
        <f>1+1</f>
        <v>2</v>
      </c>
      <c r="E116" s="106">
        <v>0</v>
      </c>
      <c r="F116" s="106">
        <v>1</v>
      </c>
      <c r="G116" s="116">
        <f t="shared" si="6"/>
        <v>3</v>
      </c>
      <c r="H116" s="76"/>
    </row>
    <row r="117" spans="1:8" ht="15" customHeight="1">
      <c r="A117" s="123" t="s">
        <v>277</v>
      </c>
      <c r="B117" s="99" t="s">
        <v>171</v>
      </c>
      <c r="C117" s="105" t="s">
        <v>278</v>
      </c>
      <c r="D117" s="106">
        <v>3</v>
      </c>
      <c r="E117" s="106">
        <v>0</v>
      </c>
      <c r="F117" s="106">
        <v>0</v>
      </c>
      <c r="G117" s="116">
        <f t="shared" si="6"/>
        <v>3</v>
      </c>
      <c r="H117" s="76"/>
    </row>
    <row r="118" spans="1:8" ht="15" customHeight="1">
      <c r="A118" s="123" t="s">
        <v>184</v>
      </c>
      <c r="B118" s="99" t="s">
        <v>171</v>
      </c>
      <c r="C118" s="105" t="s">
        <v>185</v>
      </c>
      <c r="D118" s="106">
        <v>0</v>
      </c>
      <c r="E118" s="106">
        <v>0</v>
      </c>
      <c r="F118" s="106">
        <f>2+3</f>
        <v>5</v>
      </c>
      <c r="G118" s="116">
        <f t="shared" si="6"/>
        <v>5</v>
      </c>
      <c r="H118" s="76"/>
    </row>
    <row r="119" spans="1:8" ht="15" customHeight="1">
      <c r="A119" s="123" t="s">
        <v>181</v>
      </c>
      <c r="B119" s="99" t="s">
        <v>171</v>
      </c>
      <c r="C119" s="105" t="s">
        <v>182</v>
      </c>
      <c r="D119" s="106">
        <f>1+2+5+2+2</f>
        <v>12</v>
      </c>
      <c r="E119" s="106">
        <v>0</v>
      </c>
      <c r="F119" s="106">
        <f>2+8+1</f>
        <v>11</v>
      </c>
      <c r="G119" s="116">
        <f t="shared" si="6"/>
        <v>23</v>
      </c>
      <c r="H119" s="76"/>
    </row>
    <row r="120" spans="1:8" ht="15" customHeight="1">
      <c r="A120" s="123" t="s">
        <v>199</v>
      </c>
      <c r="B120" s="99" t="s">
        <v>171</v>
      </c>
      <c r="C120" s="105" t="s">
        <v>200</v>
      </c>
      <c r="D120" s="106">
        <v>0</v>
      </c>
      <c r="E120" s="106">
        <v>0</v>
      </c>
      <c r="F120" s="106">
        <v>1</v>
      </c>
      <c r="G120" s="116">
        <f t="shared" si="6"/>
        <v>1</v>
      </c>
      <c r="H120" s="76"/>
    </row>
    <row r="121" spans="1:8" ht="15" customHeight="1">
      <c r="A121" s="123" t="s">
        <v>238</v>
      </c>
      <c r="B121" s="99" t="s">
        <v>171</v>
      </c>
      <c r="C121" s="105" t="s">
        <v>239</v>
      </c>
      <c r="D121" s="106">
        <v>0</v>
      </c>
      <c r="E121" s="106">
        <v>0</v>
      </c>
      <c r="F121" s="106">
        <f>1+1+2</f>
        <v>4</v>
      </c>
      <c r="G121" s="116">
        <f t="shared" si="6"/>
        <v>4</v>
      </c>
      <c r="H121" s="76"/>
    </row>
    <row r="122" spans="1:8" ht="15" customHeight="1">
      <c r="A122" s="123" t="s">
        <v>302</v>
      </c>
      <c r="B122" s="99" t="s">
        <v>171</v>
      </c>
      <c r="C122" s="105" t="s">
        <v>303</v>
      </c>
      <c r="D122" s="106">
        <v>8</v>
      </c>
      <c r="E122" s="106">
        <v>0</v>
      </c>
      <c r="F122" s="106">
        <v>0</v>
      </c>
      <c r="G122" s="116">
        <f t="shared" si="6"/>
        <v>8</v>
      </c>
      <c r="H122" s="76"/>
    </row>
    <row r="123" spans="1:8" ht="15" customHeight="1">
      <c r="A123" s="135" t="s">
        <v>254</v>
      </c>
      <c r="B123" s="133"/>
      <c r="C123" s="134"/>
      <c r="D123" s="106"/>
      <c r="E123" s="106"/>
      <c r="F123" s="106"/>
      <c r="G123" s="116"/>
      <c r="H123" s="76"/>
    </row>
    <row r="124" spans="1:8" ht="15" customHeight="1">
      <c r="A124" s="123" t="s">
        <v>223</v>
      </c>
      <c r="B124" s="99" t="s">
        <v>171</v>
      </c>
      <c r="C124" s="105" t="s">
        <v>224</v>
      </c>
      <c r="D124" s="106">
        <v>3</v>
      </c>
      <c r="E124" s="106">
        <v>0</v>
      </c>
      <c r="F124" s="106">
        <v>0</v>
      </c>
      <c r="G124" s="116">
        <f t="shared" si="6"/>
        <v>3</v>
      </c>
      <c r="H124" s="76"/>
    </row>
    <row r="125" spans="1:8" ht="15" customHeight="1">
      <c r="A125" s="123" t="s">
        <v>225</v>
      </c>
      <c r="B125" s="99" t="s">
        <v>171</v>
      </c>
      <c r="C125" s="105" t="s">
        <v>226</v>
      </c>
      <c r="D125" s="106">
        <v>0</v>
      </c>
      <c r="E125" s="106">
        <v>0</v>
      </c>
      <c r="F125" s="106">
        <v>0</v>
      </c>
      <c r="G125" s="116">
        <f t="shared" si="6"/>
        <v>0</v>
      </c>
      <c r="H125" s="76"/>
    </row>
    <row r="126" spans="1:8" ht="15" customHeight="1">
      <c r="A126" s="136" t="s">
        <v>334</v>
      </c>
      <c r="B126" s="137" t="s">
        <v>171</v>
      </c>
      <c r="C126" s="138" t="s">
        <v>335</v>
      </c>
      <c r="D126" s="118">
        <v>0</v>
      </c>
      <c r="E126" s="118">
        <v>0</v>
      </c>
      <c r="F126" s="118">
        <v>1</v>
      </c>
      <c r="G126" s="119">
        <f t="shared" si="6"/>
        <v>1</v>
      </c>
      <c r="H126" s="76"/>
    </row>
    <row r="127" spans="1:8" ht="15" customHeight="1">
      <c r="A127" s="76"/>
      <c r="B127" s="76"/>
      <c r="C127" s="76"/>
      <c r="D127" s="148"/>
      <c r="E127" s="76"/>
      <c r="F127" s="76"/>
      <c r="G127" s="76"/>
    </row>
    <row r="128" spans="1:8" ht="15" customHeight="1">
      <c r="A128" s="76"/>
      <c r="B128" s="76"/>
      <c r="C128" s="76"/>
      <c r="D128" s="148"/>
      <c r="E128" s="76"/>
      <c r="F128" s="76"/>
      <c r="G128" s="76"/>
    </row>
    <row r="129" spans="1:7">
      <c r="A129" s="76"/>
      <c r="B129" s="76"/>
      <c r="C129" s="76"/>
      <c r="D129" s="148"/>
      <c r="E129" s="76"/>
      <c r="F129" s="76"/>
      <c r="G129" s="76"/>
    </row>
    <row r="130" spans="1:7">
      <c r="A130" s="76"/>
      <c r="B130" s="76"/>
      <c r="C130" s="76"/>
      <c r="D130" s="148"/>
      <c r="E130" s="76"/>
      <c r="F130" s="76"/>
      <c r="G130" s="76"/>
    </row>
    <row r="131" spans="1:7">
      <c r="A131" s="76"/>
      <c r="B131" s="76"/>
      <c r="C131" s="76"/>
      <c r="D131" s="148"/>
      <c r="E131" s="76"/>
      <c r="F131" s="76"/>
      <c r="G131" s="76"/>
    </row>
    <row r="132" spans="1:7">
      <c r="A132" s="76"/>
      <c r="B132" s="76"/>
      <c r="C132" s="76"/>
      <c r="D132" s="148"/>
      <c r="E132" s="76"/>
      <c r="F132" s="76"/>
      <c r="G132" s="76"/>
    </row>
    <row r="133" spans="1:7">
      <c r="A133" s="76"/>
      <c r="B133" s="76"/>
      <c r="C133" s="76"/>
      <c r="D133" s="148"/>
      <c r="E133" s="76"/>
      <c r="F133" s="76"/>
      <c r="G133" s="76"/>
    </row>
    <row r="134" spans="1:7">
      <c r="A134" s="76"/>
      <c r="B134" s="76"/>
      <c r="C134" s="76"/>
      <c r="D134" s="148"/>
      <c r="E134" s="76"/>
      <c r="F134" s="76"/>
      <c r="G134" s="76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D4B296-3452-4C0E-9469-B4E1B926377B}"/>
</file>

<file path=customXml/itemProps2.xml><?xml version="1.0" encoding="utf-8"?>
<ds:datastoreItem xmlns:ds="http://schemas.openxmlformats.org/officeDocument/2006/customXml" ds:itemID="{E53C0DFB-1E57-4DAA-AB43-73137129BC60}"/>
</file>

<file path=customXml/itemProps3.xml><?xml version="1.0" encoding="utf-8"?>
<ds:datastoreItem xmlns:ds="http://schemas.openxmlformats.org/officeDocument/2006/customXml" ds:itemID="{A7980639-7C7F-41C5-A9D1-01B846675A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</dc:creator>
  <cp:keywords/>
  <dc:description/>
  <cp:lastModifiedBy>Maria Jeunessa D. Sto Nino</cp:lastModifiedBy>
  <cp:revision/>
  <dcterms:created xsi:type="dcterms:W3CDTF">2017-04-18T03:32:31Z</dcterms:created>
  <dcterms:modified xsi:type="dcterms:W3CDTF">2023-05-19T02:06:45Z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2023-05-19T02:05:42Z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dafc12e6-48aa-4ba0-9062-4a9b68068337</vt:lpwstr>
  </property>
  <property fmtid="{D5CDD505-2E9C-101B-9397-08002B2CF9AE}" pid="24" name="MSIP_Label_817d4574-7375-4d17-b29c-6e4c6df0fcb0_ContentBits">
    <vt:lpwstr>2</vt:lpwstr>
  </property>
</Properties>
</file>