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2"/>
  <workbookPr/>
  <mc:AlternateContent xmlns:mc="http://schemas.openxmlformats.org/markup-compatibility/2006">
    <mc:Choice Requires="x15">
      <x15ac:absPath xmlns:x15ac="http://schemas.microsoft.com/office/spreadsheetml/2010/11/ac" url="/Users/sharonlynnbasedelatorre/Desktop/DEfR 2022/For posting in ADB.org/Country-level Results 2010-2022/"/>
    </mc:Choice>
  </mc:AlternateContent>
  <xr:revisionPtr revIDLastSave="0" documentId="13_ncr:1_{E49C183A-AD45-CB4D-AA26-6F73AD67D0B1}" xr6:coauthVersionLast="47" xr6:coauthVersionMax="47" xr10:uidLastSave="{00000000-0000-0000-0000-000000000000}"/>
  <bookViews>
    <workbookView xWindow="260" yWindow="1880" windowWidth="28540" windowHeight="13380" activeTab="6" xr2:uid="{00000000-000D-0000-FFFF-FFFF00000000}"/>
  </bookViews>
  <sheets>
    <sheet name="2010-2018" sheetId="1" r:id="rId1"/>
    <sheet name="2019" sheetId="2" r:id="rId2"/>
    <sheet name="2020" sheetId="5" r:id="rId3"/>
    <sheet name="2019-2020 Aggregate" sheetId="4" r:id="rId4"/>
    <sheet name="2021" sheetId="6" r:id="rId5"/>
    <sheet name="2019-2021 Aggregate" sheetId="7" r:id="rId6"/>
    <sheet name="2022" sheetId="8" r:id="rId7"/>
    <sheet name="2019-2022 Aggregate"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15" i="9" l="1"/>
  <c r="G162" i="9"/>
  <c r="G163" i="9"/>
  <c r="G164" i="9"/>
  <c r="G165" i="9"/>
  <c r="G166" i="9"/>
  <c r="G168" i="9"/>
  <c r="G169" i="9"/>
  <c r="G170" i="9"/>
  <c r="G171" i="9"/>
  <c r="G172" i="9"/>
  <c r="G173" i="9"/>
  <c r="G174" i="9"/>
  <c r="G175" i="9"/>
  <c r="G176" i="9"/>
  <c r="G178" i="9"/>
  <c r="G179" i="9"/>
  <c r="G180" i="9"/>
  <c r="G181" i="9"/>
  <c r="G182" i="9"/>
  <c r="G183" i="9"/>
  <c r="G184" i="9"/>
  <c r="G185" i="9"/>
  <c r="G186" i="9"/>
  <c r="G187" i="9"/>
  <c r="G188" i="9"/>
  <c r="G189" i="9"/>
  <c r="G190" i="9"/>
  <c r="G191" i="9"/>
  <c r="G192" i="9"/>
  <c r="G194" i="9"/>
  <c r="G195" i="9"/>
  <c r="G196" i="9"/>
  <c r="G197" i="9"/>
  <c r="G198" i="9"/>
  <c r="G199" i="9"/>
  <c r="G200" i="9"/>
  <c r="G202" i="9"/>
  <c r="G203" i="9"/>
  <c r="G204" i="9"/>
  <c r="G205" i="9"/>
  <c r="G206" i="9"/>
  <c r="G207" i="9"/>
  <c r="G209" i="9"/>
  <c r="G210" i="9"/>
  <c r="G211" i="9"/>
  <c r="G212" i="9"/>
  <c r="G213" i="9"/>
  <c r="F211" i="9"/>
  <c r="F184" i="9"/>
  <c r="E165" i="9"/>
  <c r="E209" i="9"/>
  <c r="E162" i="9"/>
  <c r="E101" i="9"/>
  <c r="E178" i="9"/>
  <c r="D198" i="9"/>
  <c r="D184" i="9"/>
  <c r="D210" i="9"/>
  <c r="D194" i="9"/>
  <c r="D178" i="9"/>
  <c r="D168" i="9"/>
  <c r="D162" i="9"/>
  <c r="D199" i="9"/>
  <c r="D197" i="9"/>
  <c r="D192" i="9"/>
  <c r="D191" i="9"/>
  <c r="D190" i="9"/>
  <c r="D189" i="9"/>
  <c r="D209" i="9"/>
  <c r="D196" i="9"/>
  <c r="D211" i="9"/>
  <c r="D205" i="9"/>
  <c r="D204" i="9"/>
  <c r="D164" i="9"/>
  <c r="D175" i="9"/>
  <c r="D172" i="9"/>
  <c r="D166" i="9"/>
  <c r="D187" i="9"/>
  <c r="D179" i="9"/>
  <c r="D180" i="9"/>
  <c r="G161" i="9"/>
  <c r="G156" i="9"/>
  <c r="G154" i="9"/>
  <c r="F153" i="9"/>
  <c r="G153" i="9" s="1"/>
  <c r="G152" i="9"/>
  <c r="G151" i="9"/>
  <c r="G150" i="9"/>
  <c r="F149" i="9"/>
  <c r="D149" i="9"/>
  <c r="D148" i="9"/>
  <c r="G148" i="9" s="1"/>
  <c r="D147" i="9"/>
  <c r="G147" i="9" s="1"/>
  <c r="G145" i="9"/>
  <c r="D144" i="9"/>
  <c r="G144" i="9" s="1"/>
  <c r="G143" i="9"/>
  <c r="D142" i="9"/>
  <c r="G142" i="9" s="1"/>
  <c r="D141" i="9"/>
  <c r="G141" i="9" s="1"/>
  <c r="D140" i="9"/>
  <c r="G140" i="9" s="1"/>
  <c r="G139" i="9"/>
  <c r="G138" i="9"/>
  <c r="G137" i="9"/>
  <c r="D136" i="9"/>
  <c r="G136" i="9" s="1"/>
  <c r="D135" i="9"/>
  <c r="G135" i="9" s="1"/>
  <c r="D134" i="9"/>
  <c r="G134" i="9" s="1"/>
  <c r="E133" i="9"/>
  <c r="D133" i="9"/>
  <c r="F131" i="9"/>
  <c r="D131" i="9"/>
  <c r="D130" i="9"/>
  <c r="G130" i="9" s="1"/>
  <c r="D129" i="9"/>
  <c r="G129" i="9" s="1"/>
  <c r="D128" i="9"/>
  <c r="G128" i="9" s="1"/>
  <c r="D127" i="9"/>
  <c r="G127" i="9" s="1"/>
  <c r="F126" i="9"/>
  <c r="G126" i="9" s="1"/>
  <c r="G125" i="9"/>
  <c r="G124" i="9"/>
  <c r="E123" i="9"/>
  <c r="G123" i="9" s="1"/>
  <c r="D122" i="9"/>
  <c r="G122" i="9" s="1"/>
  <c r="G121" i="9"/>
  <c r="D120" i="9"/>
  <c r="G120" i="9" s="1"/>
  <c r="D119" i="9"/>
  <c r="G119" i="9" s="1"/>
  <c r="G118" i="9"/>
  <c r="E117" i="9"/>
  <c r="D117" i="9"/>
  <c r="G115" i="9"/>
  <c r="G114" i="9"/>
  <c r="G113" i="9"/>
  <c r="D112" i="9"/>
  <c r="G112" i="9" s="1"/>
  <c r="D111" i="9"/>
  <c r="G111" i="9" s="1"/>
  <c r="G110" i="9"/>
  <c r="D109" i="9"/>
  <c r="G109" i="9" s="1"/>
  <c r="G107" i="9"/>
  <c r="F106" i="9"/>
  <c r="G106" i="9" s="1"/>
  <c r="G105" i="9"/>
  <c r="G104" i="9"/>
  <c r="G103" i="9"/>
  <c r="D102" i="9"/>
  <c r="G102" i="9" s="1"/>
  <c r="D101" i="9"/>
  <c r="G96" i="9"/>
  <c r="G94" i="9"/>
  <c r="G93" i="9"/>
  <c r="F92" i="9"/>
  <c r="G92" i="9" s="1"/>
  <c r="F91" i="9"/>
  <c r="D91" i="9"/>
  <c r="G90" i="9"/>
  <c r="G89" i="9"/>
  <c r="G87" i="9"/>
  <c r="G86" i="9"/>
  <c r="G85" i="9"/>
  <c r="G84" i="9"/>
  <c r="G82" i="9"/>
  <c r="G81" i="9"/>
  <c r="F80" i="9"/>
  <c r="G80" i="9" s="1"/>
  <c r="D79" i="9"/>
  <c r="G79" i="9" s="1"/>
  <c r="G78" i="9"/>
  <c r="D77" i="9"/>
  <c r="G77" i="9" s="1"/>
  <c r="G76" i="9"/>
  <c r="D75" i="9"/>
  <c r="G75" i="9" s="1"/>
  <c r="D73" i="9"/>
  <c r="G73" i="9" s="1"/>
  <c r="D72" i="9"/>
  <c r="G72" i="9" s="1"/>
  <c r="G71" i="9"/>
  <c r="G70" i="9"/>
  <c r="G69" i="9"/>
  <c r="G68" i="9"/>
  <c r="G67" i="9"/>
  <c r="G66" i="9"/>
  <c r="D65" i="9"/>
  <c r="G65" i="9" s="1"/>
  <c r="G64" i="9"/>
  <c r="D63" i="9"/>
  <c r="G63" i="9" s="1"/>
  <c r="G61" i="9"/>
  <c r="D60" i="9"/>
  <c r="G60" i="9" s="1"/>
  <c r="D59" i="9"/>
  <c r="G59" i="9" s="1"/>
  <c r="D58" i="9"/>
  <c r="G58" i="9" s="1"/>
  <c r="D56" i="9"/>
  <c r="G56" i="9" s="1"/>
  <c r="G55" i="9"/>
  <c r="G54" i="9"/>
  <c r="F53" i="9"/>
  <c r="G53" i="9" s="1"/>
  <c r="D52" i="9"/>
  <c r="G52" i="9" s="1"/>
  <c r="E51" i="9"/>
  <c r="D51" i="9"/>
  <c r="G46" i="9"/>
  <c r="F45" i="9"/>
  <c r="G45" i="9" s="1"/>
  <c r="F44" i="9"/>
  <c r="G44" i="9" s="1"/>
  <c r="F43" i="9"/>
  <c r="G43" i="9" s="1"/>
  <c r="G42" i="9"/>
  <c r="F41" i="9"/>
  <c r="G41" i="9" s="1"/>
  <c r="G39" i="9"/>
  <c r="F38" i="9"/>
  <c r="G38" i="9" s="1"/>
  <c r="G37" i="9"/>
  <c r="G35" i="9"/>
  <c r="D34" i="9"/>
  <c r="G34" i="9" s="1"/>
  <c r="G33" i="9"/>
  <c r="G32" i="9"/>
  <c r="G31" i="9"/>
  <c r="D30" i="9"/>
  <c r="G30" i="9" s="1"/>
  <c r="G28" i="9"/>
  <c r="G27" i="9"/>
  <c r="F26" i="9"/>
  <c r="G26" i="9" s="1"/>
  <c r="D25" i="9"/>
  <c r="G25" i="9" s="1"/>
  <c r="G24" i="9"/>
  <c r="F23" i="9"/>
  <c r="G23" i="9" s="1"/>
  <c r="F22" i="9"/>
  <c r="D22" i="9"/>
  <c r="G21" i="9"/>
  <c r="F20" i="9"/>
  <c r="G20" i="9" s="1"/>
  <c r="D19" i="9"/>
  <c r="G19" i="9" s="1"/>
  <c r="D18" i="9"/>
  <c r="G18" i="9" s="1"/>
  <c r="G16" i="9"/>
  <c r="G15" i="9"/>
  <c r="G14" i="9"/>
  <c r="G13" i="9"/>
  <c r="D12" i="9"/>
  <c r="G12" i="9" s="1"/>
  <c r="G10" i="9"/>
  <c r="G9" i="9"/>
  <c r="G8" i="9"/>
  <c r="G7" i="9"/>
  <c r="D6" i="9"/>
  <c r="G6" i="9" s="1"/>
  <c r="G103" i="7"/>
  <c r="G104" i="7"/>
  <c r="G105" i="7"/>
  <c r="G107" i="7"/>
  <c r="G110" i="7"/>
  <c r="G113" i="7"/>
  <c r="G114" i="7"/>
  <c r="G115" i="7"/>
  <c r="G118" i="7"/>
  <c r="G119" i="7"/>
  <c r="G121" i="7"/>
  <c r="G124" i="7"/>
  <c r="G125" i="7"/>
  <c r="G127" i="7"/>
  <c r="G129" i="7"/>
  <c r="G131" i="7"/>
  <c r="G135" i="7"/>
  <c r="G136" i="7"/>
  <c r="G137" i="7"/>
  <c r="G138" i="7"/>
  <c r="G139" i="7"/>
  <c r="G140" i="7"/>
  <c r="G141" i="7"/>
  <c r="G143" i="7"/>
  <c r="G145" i="7"/>
  <c r="G147" i="7"/>
  <c r="G150" i="7"/>
  <c r="G151" i="7"/>
  <c r="G152" i="7"/>
  <c r="G154" i="7"/>
  <c r="G156" i="7"/>
  <c r="G102" i="7"/>
  <c r="F131" i="7"/>
  <c r="F126" i="7"/>
  <c r="G126" i="7" s="1"/>
  <c r="F149" i="7"/>
  <c r="F153" i="7"/>
  <c r="G153" i="7" s="1"/>
  <c r="F106" i="7"/>
  <c r="G106" i="7" s="1"/>
  <c r="E123" i="7"/>
  <c r="G123" i="7" s="1"/>
  <c r="E117" i="7"/>
  <c r="E101" i="7"/>
  <c r="E133" i="7"/>
  <c r="D142" i="7"/>
  <c r="D51" i="6" s="1"/>
  <c r="D147" i="7"/>
  <c r="D140" i="7"/>
  <c r="D102" i="7"/>
  <c r="D101" i="7"/>
  <c r="D131" i="7"/>
  <c r="D130" i="7"/>
  <c r="G130" i="7" s="1"/>
  <c r="D129" i="7"/>
  <c r="D149" i="7"/>
  <c r="G149" i="7" s="1"/>
  <c r="D128" i="7"/>
  <c r="G128" i="7" s="1"/>
  <c r="D117" i="7"/>
  <c r="G117" i="7" s="1"/>
  <c r="D109" i="7"/>
  <c r="G109" i="7" s="1"/>
  <c r="D144" i="7"/>
  <c r="G144" i="7" s="1"/>
  <c r="D127" i="7"/>
  <c r="D120" i="7"/>
  <c r="G120" i="7" s="1"/>
  <c r="D141" i="7"/>
  <c r="D111" i="7"/>
  <c r="G111" i="7" s="1"/>
  <c r="D122" i="7"/>
  <c r="G122" i="7" s="1"/>
  <c r="D148" i="7"/>
  <c r="G148" i="7" s="1"/>
  <c r="D136" i="7"/>
  <c r="D112" i="7"/>
  <c r="G112" i="7" s="1"/>
  <c r="D135" i="7"/>
  <c r="D133" i="7"/>
  <c r="G133" i="7" s="1"/>
  <c r="D119" i="7"/>
  <c r="D134" i="7"/>
  <c r="G134" i="7" s="1"/>
  <c r="G96" i="7"/>
  <c r="G94" i="7"/>
  <c r="G93" i="7"/>
  <c r="F92" i="7"/>
  <c r="G92" i="7" s="1"/>
  <c r="F91" i="7"/>
  <c r="D91" i="7"/>
  <c r="G90" i="7"/>
  <c r="G89" i="7"/>
  <c r="G87" i="7"/>
  <c r="G86" i="7"/>
  <c r="G85" i="7"/>
  <c r="G84" i="7"/>
  <c r="G82" i="7"/>
  <c r="G81" i="7"/>
  <c r="F80" i="7"/>
  <c r="G80" i="7" s="1"/>
  <c r="D79" i="7"/>
  <c r="G79" i="7" s="1"/>
  <c r="G78" i="7"/>
  <c r="D77" i="7"/>
  <c r="G77" i="7" s="1"/>
  <c r="G76" i="7"/>
  <c r="D75" i="7"/>
  <c r="G75" i="7" s="1"/>
  <c r="D73" i="7"/>
  <c r="G73" i="7" s="1"/>
  <c r="D72" i="7"/>
  <c r="G72" i="7" s="1"/>
  <c r="G71" i="7"/>
  <c r="G70" i="7"/>
  <c r="G69" i="7"/>
  <c r="G68" i="7"/>
  <c r="G67" i="7"/>
  <c r="G66" i="7"/>
  <c r="D65" i="7"/>
  <c r="G65" i="7" s="1"/>
  <c r="G64" i="7"/>
  <c r="D63" i="7"/>
  <c r="G63" i="7" s="1"/>
  <c r="G61" i="7"/>
  <c r="D60" i="7"/>
  <c r="G60" i="7" s="1"/>
  <c r="D59" i="7"/>
  <c r="G59" i="7" s="1"/>
  <c r="D58" i="7"/>
  <c r="G58" i="7" s="1"/>
  <c r="D56" i="7"/>
  <c r="G56" i="7" s="1"/>
  <c r="G55" i="7"/>
  <c r="G54" i="7"/>
  <c r="F53" i="7"/>
  <c r="G53" i="7" s="1"/>
  <c r="D52" i="7"/>
  <c r="G52" i="7" s="1"/>
  <c r="E51" i="7"/>
  <c r="D51" i="7"/>
  <c r="G46" i="7"/>
  <c r="F45" i="7"/>
  <c r="G45" i="7" s="1"/>
  <c r="F44" i="7"/>
  <c r="G44" i="7" s="1"/>
  <c r="F43" i="7"/>
  <c r="G43" i="7" s="1"/>
  <c r="G42" i="7"/>
  <c r="F41" i="7"/>
  <c r="G41" i="7" s="1"/>
  <c r="G39" i="7"/>
  <c r="F38" i="7"/>
  <c r="G38" i="7" s="1"/>
  <c r="G37" i="7"/>
  <c r="G35" i="7"/>
  <c r="D34" i="7"/>
  <c r="G34" i="7" s="1"/>
  <c r="G33" i="7"/>
  <c r="G32" i="7"/>
  <c r="G31" i="7"/>
  <c r="D30" i="7"/>
  <c r="G30" i="7" s="1"/>
  <c r="G28" i="7"/>
  <c r="G27" i="7"/>
  <c r="F26" i="7"/>
  <c r="G26" i="7" s="1"/>
  <c r="D25" i="7"/>
  <c r="G25" i="7" s="1"/>
  <c r="G24" i="7"/>
  <c r="F23" i="7"/>
  <c r="G23" i="7" s="1"/>
  <c r="F22" i="7"/>
  <c r="D22" i="7"/>
  <c r="G21" i="7"/>
  <c r="F20" i="7"/>
  <c r="G20" i="7" s="1"/>
  <c r="D19" i="7"/>
  <c r="G19" i="7" s="1"/>
  <c r="D18" i="7"/>
  <c r="G18" i="7" s="1"/>
  <c r="G16" i="7"/>
  <c r="G15" i="7"/>
  <c r="G14" i="7"/>
  <c r="G13" i="7"/>
  <c r="D12" i="7"/>
  <c r="G12" i="7" s="1"/>
  <c r="G10" i="7"/>
  <c r="G9" i="7"/>
  <c r="G8" i="7"/>
  <c r="G7" i="7"/>
  <c r="D6" i="7"/>
  <c r="G6" i="7" s="1"/>
  <c r="F53" i="4"/>
  <c r="G53" i="4"/>
  <c r="G54" i="4"/>
  <c r="G55" i="4"/>
  <c r="D56" i="4"/>
  <c r="G56" i="4"/>
  <c r="D58" i="4"/>
  <c r="G58" i="4"/>
  <c r="D59" i="4"/>
  <c r="G59" i="4"/>
  <c r="D60" i="4"/>
  <c r="G60" i="4"/>
  <c r="G61" i="4"/>
  <c r="D63" i="4"/>
  <c r="G63" i="4"/>
  <c r="G64" i="4"/>
  <c r="D65" i="4"/>
  <c r="G65" i="4"/>
  <c r="G66" i="4"/>
  <c r="G67" i="4"/>
  <c r="G68" i="4"/>
  <c r="G69" i="4"/>
  <c r="G70" i="4"/>
  <c r="G71" i="4"/>
  <c r="D72" i="4"/>
  <c r="G72" i="4"/>
  <c r="D73" i="4"/>
  <c r="G73" i="4"/>
  <c r="D75" i="4"/>
  <c r="G75" i="4"/>
  <c r="G76" i="4"/>
  <c r="D77" i="4"/>
  <c r="G77" i="4"/>
  <c r="G78" i="4"/>
  <c r="D79" i="4"/>
  <c r="G79" i="4"/>
  <c r="F80" i="4"/>
  <c r="G80" i="4"/>
  <c r="G81" i="4"/>
  <c r="G82" i="4"/>
  <c r="G84" i="4"/>
  <c r="G85" i="4"/>
  <c r="G86" i="4"/>
  <c r="G87" i="4"/>
  <c r="G89" i="4"/>
  <c r="G90" i="4"/>
  <c r="D91" i="4"/>
  <c r="F91" i="4"/>
  <c r="G91" i="4"/>
  <c r="F92" i="4"/>
  <c r="G92" i="4"/>
  <c r="G93" i="4"/>
  <c r="G94" i="4"/>
  <c r="G96" i="4"/>
  <c r="E51" i="4"/>
  <c r="D51" i="4"/>
  <c r="D52" i="4"/>
  <c r="G52" i="4"/>
  <c r="G51" i="4"/>
  <c r="G7" i="4"/>
  <c r="G8" i="4"/>
  <c r="G9" i="4"/>
  <c r="G10" i="4"/>
  <c r="D12" i="4"/>
  <c r="G12" i="4"/>
  <c r="G13" i="4"/>
  <c r="G14" i="4"/>
  <c r="G15" i="4"/>
  <c r="G16" i="4"/>
  <c r="D18" i="4"/>
  <c r="G18" i="4"/>
  <c r="D19" i="4"/>
  <c r="G19" i="4"/>
  <c r="F20" i="4"/>
  <c r="G20" i="4"/>
  <c r="G21" i="4"/>
  <c r="D22" i="4"/>
  <c r="F22" i="4"/>
  <c r="G22" i="4"/>
  <c r="F23" i="4"/>
  <c r="G23" i="4"/>
  <c r="G24" i="4"/>
  <c r="D25" i="4"/>
  <c r="G25" i="4"/>
  <c r="F26" i="4"/>
  <c r="G26" i="4"/>
  <c r="G27" i="4"/>
  <c r="G28" i="4"/>
  <c r="D30" i="4"/>
  <c r="G30" i="4"/>
  <c r="G31" i="4"/>
  <c r="G32" i="4"/>
  <c r="G33" i="4"/>
  <c r="D34" i="4"/>
  <c r="G34" i="4"/>
  <c r="G35" i="4"/>
  <c r="G37" i="4"/>
  <c r="F38" i="4"/>
  <c r="G38" i="4"/>
  <c r="G39" i="4"/>
  <c r="F41" i="4"/>
  <c r="G41" i="4"/>
  <c r="G42" i="4"/>
  <c r="F43" i="4"/>
  <c r="G43" i="4"/>
  <c r="F44" i="4"/>
  <c r="G44" i="4"/>
  <c r="F45" i="4"/>
  <c r="G45" i="4"/>
  <c r="G46" i="4"/>
  <c r="D6" i="4"/>
  <c r="G6" i="4"/>
  <c r="G133" i="9" l="1"/>
  <c r="G101" i="9"/>
  <c r="G117" i="9"/>
  <c r="G22" i="9"/>
  <c r="G51" i="9"/>
  <c r="G91" i="9"/>
  <c r="G149" i="9"/>
  <c r="G131" i="9"/>
  <c r="G142" i="7"/>
  <c r="G101" i="7"/>
  <c r="G91" i="7"/>
  <c r="G22" i="7"/>
  <c r="G51" i="7"/>
</calcChain>
</file>

<file path=xl/sharedStrings.xml><?xml version="1.0" encoding="utf-8"?>
<sst xmlns="http://schemas.openxmlformats.org/spreadsheetml/2006/main" count="3498" uniqueCount="544">
  <si>
    <t>CHINA, PEOPLE'S REPUBLIC OF</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</si>
  <si>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</si>
  <si>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</si>
  <si>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</si>
  <si>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</si>
  <si>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</si>
  <si>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</si>
  <si>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</si>
  <si>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</si>
  <si>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</si>
  <si>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</si>
  <si>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</si>
  <si>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</si>
  <si>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</si>
  <si>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</si>
  <si>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</si>
  <si>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</si>
  <si>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</si>
  <si>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</si>
  <si>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</si>
  <si>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</si>
  <si>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</si>
  <si>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</si>
  <si>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</si>
  <si>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</si>
  <si>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</si>
  <si>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</si>
  <si>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</si>
  <si>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</si>
  <si>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</si>
  <si>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</si>
  <si>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</si>
  <si>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</si>
  <si>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</si>
  <si>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</si>
  <si>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</si>
  <si>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</si>
  <si>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</si>
  <si>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</si>
  <si>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</si>
  <si>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</si>
  <si>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</si>
  <si>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</si>
  <si>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</si>
  <si>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</si>
  <si>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</si>
  <si>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</si>
  <si>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</si>
  <si>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</si>
  <si>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</si>
  <si>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</si>
  <si>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</si>
  <si>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</si>
  <si>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</si>
  <si>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</si>
  <si>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</si>
  <si>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</si>
  <si>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</si>
  <si>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</si>
  <si>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</si>
  <si>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</si>
  <si>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</si>
  <si>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</si>
  <si>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</si>
  <si>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</si>
  <si>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</si>
  <si>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</si>
  <si>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</si>
  <si>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</si>
  <si>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</si>
  <si>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</si>
  <si>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</si>
  <si>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</si>
  <si>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</si>
  <si>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</si>
  <si>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</si>
  <si>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</si>
  <si>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</si>
  <si>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</si>
  <si>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</si>
  <si>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</si>
  <si>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</si>
  <si>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</si>
  <si>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</si>
  <si>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</si>
  <si>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</si>
  <si>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</si>
  <si>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Shaanxi Roads Development Project</t>
  </si>
  <si>
    <t>China, People's Republic of</t>
  </si>
  <si>
    <t>Project</t>
  </si>
  <si>
    <t>S</t>
  </si>
  <si>
    <t>OCR</t>
  </si>
  <si>
    <t>No</t>
  </si>
  <si>
    <t>Yes</t>
  </si>
  <si>
    <t>Hebei Province Wastewater Management Project</t>
  </si>
  <si>
    <t>Yellow River Flood Management Sector</t>
  </si>
  <si>
    <t>Sector project</t>
  </si>
  <si>
    <t>Danish Cooperation Fund for Technical Assistance</t>
  </si>
  <si>
    <t>Denmark</t>
  </si>
  <si>
    <t>Efficient Utilization of Agricultural Wastes Project</t>
  </si>
  <si>
    <t>GEF</t>
  </si>
  <si>
    <t>Multilateral</t>
  </si>
  <si>
    <t>Bank of China</t>
  </si>
  <si>
    <t>Equity</t>
  </si>
  <si>
    <t>NS</t>
  </si>
  <si>
    <t>7244/2255</t>
  </si>
  <si>
    <t>Municipal Natural Gas (1)</t>
  </si>
  <si>
    <t>Project/Equity</t>
  </si>
  <si>
    <t>Bank of Hangzhou</t>
  </si>
  <si>
    <t>NA</t>
  </si>
  <si>
    <t>Southern Sichuan Roads Development Project</t>
  </si>
  <si>
    <t xml:space="preserve">Western Yunnan Roads Development Project </t>
  </si>
  <si>
    <t>AFD, Kunming City Commercial Bank</t>
  </si>
  <si>
    <t>France, PRC</t>
  </si>
  <si>
    <t>Gansu Heihe Rural Hydropower Development
Investment Program – Erlongshan Hydropower Project</t>
  </si>
  <si>
    <t>39652-02</t>
  </si>
  <si>
    <t>Guangxi Roads Development II Project</t>
  </si>
  <si>
    <t>China Development Bank</t>
  </si>
  <si>
    <t>PRC</t>
  </si>
  <si>
    <t>Songhua River Flood Management Sector Project</t>
  </si>
  <si>
    <t>33437-01</t>
  </si>
  <si>
    <t>Sector Project</t>
  </si>
  <si>
    <t xml:space="preserve">S </t>
  </si>
  <si>
    <t>Wuhan Wastewater Management Project</t>
  </si>
  <si>
    <t>China Industrial and Commercial Bank, State Development Bank</t>
  </si>
  <si>
    <t>Xi’an Urban Transport Project</t>
  </si>
  <si>
    <t>33459-013</t>
  </si>
  <si>
    <t>Yichang-Wanzhou Railway Project</t>
  </si>
  <si>
    <t>35339-013</t>
  </si>
  <si>
    <t>Hunan Roads Development II Project</t>
  </si>
  <si>
    <t>35338-013</t>
  </si>
  <si>
    <t>Liaoning Environmental Improvement Project</t>
  </si>
  <si>
    <t>36362-013</t>
  </si>
  <si>
    <t>Coal Mine Methane Development Project</t>
  </si>
  <si>
    <t>30403-013</t>
  </si>
  <si>
    <t>JBIC, USTDA, domestic banks</t>
  </si>
  <si>
    <t>Japan, US, PRC</t>
  </si>
  <si>
    <t>Jilin Water Supply and Sewerage Development Project</t>
  </si>
  <si>
    <t>36507-013</t>
  </si>
  <si>
    <t>Henan Wastewater Management and Water Supply Sector Project</t>
  </si>
  <si>
    <t>34473-013</t>
  </si>
  <si>
    <t>Domestic commercial bank</t>
  </si>
  <si>
    <t>Heilongjiang Road Network Development Project</t>
  </si>
  <si>
    <t>39038-013</t>
  </si>
  <si>
    <t>7285/2435</t>
  </si>
  <si>
    <t xml:space="preserve">Inner Mongolia Wind Power Project (DATANG SINO-JAPAN (CHIFENG) RENEWABLE POWER CORPORATION) </t>
  </si>
  <si>
    <t>41943-014</t>
  </si>
  <si>
    <t>Loan</t>
  </si>
  <si>
    <t>Ningxia Roads Development Project</t>
  </si>
  <si>
    <t>33469-013</t>
  </si>
  <si>
    <t>Fujian Soil Conservation and Rural Development II Project</t>
  </si>
  <si>
    <t>33439-013</t>
  </si>
  <si>
    <t>Dali–Lijiang Railway Project</t>
  </si>
  <si>
    <t>36432-013</t>
  </si>
  <si>
    <t>AFD</t>
  </si>
  <si>
    <t>France</t>
  </si>
  <si>
    <t>Gansu Roads Development Project</t>
  </si>
  <si>
    <t>33470-013</t>
  </si>
  <si>
    <t>Fuzhou Environmental Improvement Project</t>
  </si>
  <si>
    <t>35340-013</t>
  </si>
  <si>
    <t>Gansu Heihe Rural Hydropower Development Investment Program – Dagushan Hydropower Project</t>
  </si>
  <si>
    <t>39652-033</t>
  </si>
  <si>
    <t>MFF/ project</t>
  </si>
  <si>
    <t>Guangdong Energy Efficiency and Environment Improvement Investment Program, Tranche 1</t>
  </si>
  <si>
    <t>39653-023</t>
  </si>
  <si>
    <t>2157/G4571</t>
  </si>
  <si>
    <t>Sanjiang Plain Wetlands Protection Project*</t>
  </si>
  <si>
    <t>35289-013</t>
  </si>
  <si>
    <t>Jilin Urban Environmental Improvement Project</t>
  </si>
  <si>
    <t>40050-013</t>
  </si>
  <si>
    <t>Actis China Fund 2 LP</t>
  </si>
  <si>
    <t>38921-014</t>
  </si>
  <si>
    <t>Shenzen Orienwise Guarantee and Investment Co. Ltd./Credit Orienwise Group Limited</t>
  </si>
  <si>
    <t>38908-014/ 38908-024</t>
  </si>
  <si>
    <t>Hebei Zhanghewan Pumped Storage Project</t>
  </si>
  <si>
    <t>China Development Bank, State Grid Company of China</t>
  </si>
  <si>
    <t>Central Sichuan Roads Development Project</t>
  </si>
  <si>
    <t>Hunan Roads Development III Project</t>
  </si>
  <si>
    <t>Shandong Hai River Basin Pollution Control Project</t>
  </si>
  <si>
    <t>Guangxi Nanning Urban Environmental Upgrading Project</t>
  </si>
  <si>
    <t>Taiyuan–Zhongwei Railway Project</t>
  </si>
  <si>
    <t>36433-013</t>
  </si>
  <si>
    <t>Anhui Hefei Urban Environment Improvement Project</t>
  </si>
  <si>
    <t>local commercial banks</t>
  </si>
  <si>
    <t>Eastern Sichuan Roads Development Project
(</t>
  </si>
  <si>
    <t>Western Guangxi Roads Development Project</t>
  </si>
  <si>
    <t>Kunming Qingshuihai Water Supply Project</t>
  </si>
  <si>
    <t>40052-13</t>
  </si>
  <si>
    <t>Xinjiang Regional Road Improvement Project (Korla–Kuqa Section)</t>
  </si>
  <si>
    <t xml:space="preserve">Guangdong Energy Efficiency and Environment
Improvement Investment Program, Tranche 2 </t>
  </si>
  <si>
    <t>39653-033</t>
  </si>
  <si>
    <t>7179/7220</t>
  </si>
  <si>
    <t>China Environment Fund 2002 and China Environment Fund 2004</t>
  </si>
  <si>
    <t>36910/39934</t>
  </si>
  <si>
    <t>Yangtze Special Situations Fund</t>
  </si>
  <si>
    <t>Songhua River Basin Water Pollution Control and Management Project</t>
  </si>
  <si>
    <t>40665-013</t>
  </si>
  <si>
    <t>Nanjing Qinhuai River Environmental Improvement Project</t>
  </si>
  <si>
    <t>37603-013</t>
  </si>
  <si>
    <t>Railway Safety Enhancement Project</t>
  </si>
  <si>
    <t>39153-023</t>
  </si>
  <si>
    <t>Xinjiang Municipal Infrastructure and Environmental Improvement Project</t>
  </si>
  <si>
    <t>39228-033</t>
  </si>
  <si>
    <t>Gansu Baiyin Urban Development Project</t>
  </si>
  <si>
    <t>40051-013</t>
  </si>
  <si>
    <t>2773/MFF0020</t>
  </si>
  <si>
    <t>Guangdong Energy Efficiency and Environment Improvement Investment Program, Tranche 3 and Multitranche Financing Facility</t>
  </si>
  <si>
    <t>39653-043</t>
  </si>
  <si>
    <t>Central Yunnan Roads Development Project</t>
  </si>
  <si>
    <t>36455-013</t>
  </si>
  <si>
    <t xml:space="preserve">Industrial and Commercial Bank of China </t>
  </si>
  <si>
    <t>Emergency Assistance for Wenchuan Earthquake Reconstruction Project</t>
  </si>
  <si>
    <t>42496-013</t>
  </si>
  <si>
    <t>Wuhan Wastewater and Stormwater Management Project</t>
  </si>
  <si>
    <t>37597-013</t>
  </si>
  <si>
    <t>2389/7270</t>
  </si>
  <si>
    <t>Central and Western Airports Development Project</t>
  </si>
  <si>
    <t>41908-001</t>
  </si>
  <si>
    <t>Loan/Equity</t>
  </si>
  <si>
    <t xml:space="preserve">Municipal Waste to Energy Project </t>
  </si>
  <si>
    <t>43901-014</t>
  </si>
  <si>
    <t>Hunan Flood Management Sector Project</t>
  </si>
  <si>
    <t>37641-013</t>
  </si>
  <si>
    <t>Sector Project Loan</t>
  </si>
  <si>
    <t>Chongqing–Lichuan Railway Development Project</t>
  </si>
  <si>
    <t>39153-013</t>
  </si>
  <si>
    <t>Project Loan</t>
  </si>
  <si>
    <t>Xinjiang Urban Transport and Environmental Improvement Project</t>
  </si>
  <si>
    <t>40643-013</t>
  </si>
  <si>
    <t>Municipal District Energy Infrastructure Development Project</t>
  </si>
  <si>
    <t>41957-014</t>
  </si>
  <si>
    <t>Project loan</t>
  </si>
  <si>
    <t>12 November 2013 (tranche 1)
9 October 2018 (tranche 2)
12 December 2017 (Tranche 3)</t>
  </si>
  <si>
    <t>Clean Bus Leasing (Far East Horizon Limited)</t>
  </si>
  <si>
    <t>46928-014</t>
  </si>
  <si>
    <t>Program</t>
  </si>
  <si>
    <t>Zhengzhou–Xi’an Railway Project</t>
  </si>
  <si>
    <t>37487-013</t>
  </si>
  <si>
    <t>Regular OCR</t>
  </si>
  <si>
    <t>Inner Mongolia Autonomous Region
Environment Improvement Project</t>
  </si>
  <si>
    <t>39019-013</t>
  </si>
  <si>
    <t>Henan Sustainable Agriculture and Productivity
Improvement Project</t>
  </si>
  <si>
    <t>38662-023</t>
  </si>
  <si>
    <t>Guangxi Wuzhou Urban
Development Project</t>
  </si>
  <si>
    <t>40642-013</t>
  </si>
  <si>
    <t>Anhui Integrated Transport Sector Improvement Project</t>
  </si>
  <si>
    <t>42018-013</t>
  </si>
  <si>
    <t xml:space="preserve">Anhui Communication Investment Group Co. Ltd </t>
  </si>
  <si>
    <t>Second Heilongjiang Road Network
Development Project</t>
  </si>
  <si>
    <t>42017-013</t>
  </si>
  <si>
    <t>Risk Mitigation and Strengthening of Endangered Reservoirs in Shandong Province Project</t>
  </si>
  <si>
    <t>40683-013</t>
  </si>
  <si>
    <t>Yunnan Integrated Road Network Development Project</t>
  </si>
  <si>
    <t>40626-013</t>
  </si>
  <si>
    <t>2607/0188/0189-G</t>
  </si>
  <si>
    <t>Shanxi Integrated Agricultural Development Project</t>
  </si>
  <si>
    <t>38662-013</t>
  </si>
  <si>
    <t>WFPF, GDCF</t>
  </si>
  <si>
    <t>2616/0196-G</t>
  </si>
  <si>
    <t>Tianjin Integrated Gasification Combined Cycle
Power Plant Project</t>
  </si>
  <si>
    <t>42117-013</t>
  </si>
  <si>
    <t>Clean Bus Leasing Program (Industrial Bank Financial Leasing, IBFL)</t>
  </si>
  <si>
    <t>46928-034</t>
  </si>
  <si>
    <t>2550/0159-G</t>
  </si>
  <si>
    <t>Liaoning Small Cities and Towns Development Demonstration Sector Project</t>
  </si>
  <si>
    <t>42382-013</t>
  </si>
  <si>
    <t>Multi-Donor Trust Fund under the Water Financing Partnership Facility</t>
  </si>
  <si>
    <t>2574/0171</t>
  </si>
  <si>
    <t>Hebei Small Cities and Towns Development Demonstration Sector Project</t>
  </si>
  <si>
    <t>40641-013</t>
  </si>
  <si>
    <t>Southern Gansu Roads Development Project</t>
  </si>
  <si>
    <t>38174-013</t>
  </si>
  <si>
    <t>-</t>
  </si>
  <si>
    <t>Dryland Sustainable Agriculture Project</t>
  </si>
  <si>
    <t>38301-013</t>
  </si>
  <si>
    <t>2436/0113-G</t>
  </si>
  <si>
    <t>Ningxia Integrated Ecosystem and Agricultural Development Project</t>
  </si>
  <si>
    <t>38660-023</t>
  </si>
  <si>
    <t>GEF – Global Environment Facility</t>
  </si>
  <si>
    <t xml:space="preserve">Beijing–Tianjin–Hebei Air Quality Improvement–Hebei Policy Reforms Program
</t>
  </si>
  <si>
    <t>49232–001</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</si>
  <si>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</si>
  <si>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</si>
  <si>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</si>
  <si>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</si>
  <si>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</si>
  <si>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</si>
  <si>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</si>
  <si>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</si>
  <si>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</si>
  <si>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</si>
  <si>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</si>
  <si>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</si>
  <si>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</si>
  <si>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</si>
  <si>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Integrated Ecosystem and Water Resources Management in the Baiyangdian Basin Project</t>
  </si>
  <si>
    <t>RFI</t>
  </si>
  <si>
    <t>Jobs generated (number)</t>
  </si>
  <si>
    <t>Skilled jobs for women generated (number) </t>
  </si>
  <si>
    <t>People benefiting from strengthened environmental sustainability (number)</t>
  </si>
  <si>
    <t>People benefiting from improved services in urban areas (number)</t>
  </si>
  <si>
    <t>People benefiting from increased rural investment (number)</t>
  </si>
  <si>
    <t>2.1.1</t>
  </si>
  <si>
    <t>TI</t>
  </si>
  <si>
    <t>Women enrolled in TVET and other job training (number) </t>
  </si>
  <si>
    <t>3.3.1</t>
  </si>
  <si>
    <t xml:space="preserve">Pollution control enhancing infrastructure assets established or improved (number) </t>
  </si>
  <si>
    <t>3.3.3</t>
  </si>
  <si>
    <t>Terrestrial, coastal, and marine areas conserved, restored, and/or enhanced (hectares)</t>
  </si>
  <si>
    <t>3.3.4</t>
  </si>
  <si>
    <t>Solutions to conserve, restore, and/or enhance terrestrial, coastal, and marine areas implemented (number) </t>
  </si>
  <si>
    <t>4.1.2</t>
  </si>
  <si>
    <t>Urban infrastructure assets established or improved (number)</t>
  </si>
  <si>
    <t>Shandong Energy Efficiency and Emission Reduction Project</t>
  </si>
  <si>
    <t>Total annual greenhouse gas emissions reduction (tCO2e/year) </t>
  </si>
  <si>
    <t>3.1.5</t>
  </si>
  <si>
    <t>Low-carbon solutions promoted and implemented (number) </t>
  </si>
  <si>
    <t>Shanxi Energy Efficiency and Environment Improvement Project</t>
  </si>
  <si>
    <t>Poor and vulnerable people with improved standards of living (number)</t>
  </si>
  <si>
    <t>Women and girls with increased time savings (number) </t>
  </si>
  <si>
    <t>Entities with improved urban planning and financial sustainability (number)</t>
  </si>
  <si>
    <t>Zones with improved urban environment, climate resilience, and disaster risk management (number) </t>
  </si>
  <si>
    <t>1.3.2</t>
  </si>
  <si>
    <t>New financial products and services made available to the poor and vulnerable (number) </t>
  </si>
  <si>
    <t>2.1.4</t>
  </si>
  <si>
    <t>Women and girls benefiting from new or improved infrastructure (number) </t>
  </si>
  <si>
    <t>2.4.1</t>
  </si>
  <si>
    <t>Time-saving or gender-responsive infrastructure assets and/or services established or improved (number)</t>
  </si>
  <si>
    <t>3.1.3</t>
  </si>
  <si>
    <t>Low-carbon infrastructure assets established or improved (number)</t>
  </si>
  <si>
    <t>3.3.2</t>
  </si>
  <si>
    <t>Solutions to enhance pollution control and resource efficiency implemented (number) </t>
  </si>
  <si>
    <t>4.1.1</t>
  </si>
  <si>
    <t>Service providers with improved performance (number)</t>
  </si>
  <si>
    <t>4.3.1</t>
  </si>
  <si>
    <t>Solutions to enhance urban environment implemented (number)</t>
  </si>
  <si>
    <t>B. Nonsovereign operation</t>
  </si>
  <si>
    <t>Loan Program for Clean Bus Leasing - Everbright Financial Leasing (EFL)</t>
  </si>
  <si>
    <t>C. Technical assistance</t>
  </si>
  <si>
    <t xml:space="preserve">Beijing–Tianjin–Hebei Regional Air Pollution Control </t>
  </si>
  <si>
    <t>6.1.1</t>
  </si>
  <si>
    <t>Government officials with increased capacity to design, implement, monitor, and evaluate relevant measures (number)</t>
  </si>
  <si>
    <t>Capacity Building for Enhanced Partnership and Development Impact</t>
  </si>
  <si>
    <t>Capacity Building on Statistical Competence for County-Level Financial Institutions</t>
  </si>
  <si>
    <t>Entities with improved management functions and financial stability (number) </t>
  </si>
  <si>
    <t>5.1.3</t>
  </si>
  <si>
    <t>Health care, education, and financial services established or improved (number)</t>
  </si>
  <si>
    <t>6.1.2</t>
  </si>
  <si>
    <t>Measures supported in implementation to improve capacity of public organizations to promote the private sector and finance sector (number)</t>
  </si>
  <si>
    <t>Fiscal Policy for Urbanization, Industrialization, and Agricultural Modernization in Henan</t>
  </si>
  <si>
    <t>6.2.2</t>
  </si>
  <si>
    <t>Measures supported in implementation to strengthen subnational entities' ability to better manage their public finances (number)</t>
  </si>
  <si>
    <t xml:space="preserve">Green Finance Reform </t>
  </si>
  <si>
    <t>3.2.3</t>
  </si>
  <si>
    <t>Financial preparedness instruments provided (number) </t>
  </si>
  <si>
    <t>Improving Clean Bus Operations and Management</t>
  </si>
  <si>
    <t>3.1.2</t>
  </si>
  <si>
    <t>People with increased capacity in implementing mitigation and low-carbon development actions (number)</t>
  </si>
  <si>
    <t>Innovations in Credit Risk Management and Financial Service Capabilities for Rural Commercial Banks in Tianjin Municipality</t>
  </si>
  <si>
    <t>Entities with improved service delivery (number) </t>
  </si>
  <si>
    <t>Innovative Models for Climate Change Financing</t>
  </si>
  <si>
    <t>Innovative Small and Medium-Sized Enterprise Bond Financing and Investor Protection Mechanism</t>
  </si>
  <si>
    <t>Municipal Waste to Energy Project</t>
  </si>
  <si>
    <t>1.2.2</t>
  </si>
  <si>
    <t>Models for business development and financing established or improved (number)</t>
  </si>
  <si>
    <t>6.2.1</t>
  </si>
  <si>
    <t>Service delivery standards adopted and/or supported in implementation by government and/or private entities (number)</t>
  </si>
  <si>
    <t xml:space="preserve">Municipality-Level Public–Private Partnership Operational Framework for Chongqing </t>
  </si>
  <si>
    <t>National Biomass Heat Supply Development Strategy</t>
  </si>
  <si>
    <t>Pilot Program for Establishing a Support Framework for Sustainable Village Community Funds</t>
  </si>
  <si>
    <t>1.1.1</t>
  </si>
  <si>
    <t>People enrolled in improved education and/or training (number) </t>
  </si>
  <si>
    <t>Policy Analysis and Assessment of Reforming Education Mode for Promoting Employment of Graduates in Applied Tertiary Institutions</t>
  </si>
  <si>
    <t>Research on Innovative Mechanism for Open Agricultural Investment</t>
  </si>
  <si>
    <t>Rural Finance Innovation and Rural and Agriculture Financial Statistical System Development</t>
  </si>
  <si>
    <t>Strengthening Provincial Planning and Implementation for the Yangtze River Economic Belt</t>
  </si>
  <si>
    <t>5.1.4</t>
  </si>
  <si>
    <t>Rural economic hubs supported (number)</t>
  </si>
  <si>
    <t>Study of Financial Reform in Rural Areas of the Central Plains Economic Zone</t>
  </si>
  <si>
    <t>Study on Green Transformation Guide for Resource-Based Regions of Shanxi Province</t>
  </si>
  <si>
    <t>3.2.4</t>
  </si>
  <si>
    <t>National and subnational disaster risk reduction and/or management plans supported in implementation (number) </t>
  </si>
  <si>
    <t>Wastewater Treatment and Reuse Project</t>
  </si>
  <si>
    <t>2020 Development Effectiveness Review</t>
  </si>
  <si>
    <t>https://www.adb.org/documents/development-effectiveness-review-2020-report</t>
  </si>
  <si>
    <t>Chongqing Urban–Rural Infrastructure Development Demonstration Project</t>
  </si>
  <si>
    <t>1.3.1</t>
  </si>
  <si>
    <t>Infrastructure assets established or improved (number)</t>
  </si>
  <si>
    <t>5.1.1</t>
  </si>
  <si>
    <t>Rural infrastructure assets established or improved (number)</t>
  </si>
  <si>
    <t>Gansu Tianshui Urban Infrastructure Development Project</t>
  </si>
  <si>
    <t>Inner Mongolia Autonomous Region Environment Improvement Project (Phase II)</t>
  </si>
  <si>
    <t>Jiangsu Yancheng Wetlands Protection Project</t>
  </si>
  <si>
    <t>Jiangxi Sustainable Forest Ecosystem Development Project</t>
  </si>
  <si>
    <t>Land with higher productivity (hectares)</t>
  </si>
  <si>
    <t>Qingdao Water Resources and Wetland Protection Project</t>
  </si>
  <si>
    <t>People with strengthened climate and disaster resilience (number)</t>
  </si>
  <si>
    <t>3.2.5</t>
  </si>
  <si>
    <t>New and existing infrastructure assets made climate and disaster resilient (number)</t>
  </si>
  <si>
    <t>4.3.2</t>
  </si>
  <si>
    <t>Urban climate and disaster resilience capacity development initiatives implemented (number)</t>
  </si>
  <si>
    <t>Shanxi Small Cities and Towns Development Demonstration Sector Project</t>
  </si>
  <si>
    <t>Xinjiang Altay Urban Infrastructure and Environment Improvement Project</t>
  </si>
  <si>
    <t>SME Industrial Wastewater and Sludge Treatment</t>
  </si>
  <si>
    <t>Comprehensive Hub-Oriented Transportation Strategy for Urumqi Metropolitan Area</t>
  </si>
  <si>
    <t>4.2.1</t>
  </si>
  <si>
    <t>Measures to improve regulatory, legal, and institutional environment for better planning supported in implementation (number)</t>
  </si>
  <si>
    <t>Creating Enabling Environments for Gradual Rural–Urban Migration and Urban Settlements Development in Chuxiong Yi Autonomous Prefecture</t>
  </si>
  <si>
    <t>Developing Gross Ecosystem Product Accounting for Eco-Compensation</t>
  </si>
  <si>
    <t>Financing Public-Private Partnerships</t>
  </si>
  <si>
    <t>1.2.1</t>
  </si>
  <si>
    <t>Business development and financial sector measures supported in implementation (number) </t>
  </si>
  <si>
    <t>Improving Efficiency in Public Service Procurement, Delivery, and Financing</t>
  </si>
  <si>
    <t>Improving Energy Efficiency, Emission Control, and Compliance Management of the Manufacturing Industry</t>
  </si>
  <si>
    <t>Poverty Reduction in Liupanshan, Ningxia Hui Autonomous Region</t>
  </si>
  <si>
    <t>Preparing a Concession Law for Infrastructure and Public Services</t>
  </si>
  <si>
    <t>Promotion of Environmentally Sustainable Infrastructure Investment in Asia and the Pacific</t>
  </si>
  <si>
    <t>7.2.3</t>
  </si>
  <si>
    <t>Measures to improve regional financial cooperation supported in implementation (number)</t>
  </si>
  <si>
    <t>Reforming the System of Personal Income Tax and Social Security Contributions</t>
  </si>
  <si>
    <t>Reforms in the Public Sector Compensation System</t>
  </si>
  <si>
    <t>Remediation of Heavy Metal Contamination in Farmlands of Hunan Province</t>
  </si>
  <si>
    <t>5.2.4</t>
  </si>
  <si>
    <t xml:space="preserve"> Food safety and traceability standards improved (number)</t>
  </si>
  <si>
    <t>Rural Economic Transformation and Upgrading by the Integration with Internet Plus</t>
  </si>
  <si>
    <t>Strategy for Liaoning North Yellow Sea Regional Cooperation and Development</t>
  </si>
  <si>
    <t>Study on Local Financial Market Development and Supervisory Framework</t>
  </si>
  <si>
    <t>Study on Natural Resource Asset Appraisal and Management System for the National Key Ecological Function Zones</t>
  </si>
  <si>
    <t>Supporting the Reform of the Role of the People's Bank of China</t>
  </si>
  <si>
    <t>6.2.3</t>
  </si>
  <si>
    <t>Measures to strengthen SOE governance supported in implementation (number)</t>
  </si>
  <si>
    <t>Vocational Education-Enterprise Collaboration for Student Employment-Based Poverty Reduction in Gansu</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</si>
  <si>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</si>
  <si>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</si>
  <si>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</si>
  <si>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</si>
  <si>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</si>
  <si>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</si>
  <si>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</si>
  <si>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</si>
  <si>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</si>
  <si>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</si>
  <si>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5: Promoting Rural Development and Food Security</t>
  </si>
  <si>
    <t>OP 6: Strengthening Governance and Institutional Capacity</t>
  </si>
  <si>
    <t>OP 7: Fostering Regional Cooperation and Integration</t>
  </si>
  <si>
    <t>2021 Development Effectiveness Review</t>
  </si>
  <si>
    <t>https://www.adb.org/documents/development-effectiveness-review-2021-report</t>
  </si>
  <si>
    <t>Comprehensive Agricultural Development Project</t>
  </si>
  <si>
    <t>Women represented in decision-making structures and processes (number) </t>
  </si>
  <si>
    <t>5.3.2</t>
  </si>
  <si>
    <t>Farmers using quality farm inputs and sustainable mechanization (number)</t>
  </si>
  <si>
    <t>Forestry and Ecological Restoration Project in Three Northwest Provinces</t>
  </si>
  <si>
    <t>3.1.1</t>
  </si>
  <si>
    <t>Additional climate finance mobilized ($) </t>
  </si>
  <si>
    <t>Guangxi Southwestern Cities Development Project</t>
  </si>
  <si>
    <t>3.2.1</t>
  </si>
  <si>
    <t>Area with reduced flood risk (hectares) </t>
  </si>
  <si>
    <t>Guiyang Integrated Water Resources Management (Sector) Project</t>
  </si>
  <si>
    <t>Hebei Energy Efficiency Improvement and Emission Reduction Project</t>
  </si>
  <si>
    <t>Heilongjiang Energy Efficient District Heating Project</t>
  </si>
  <si>
    <t>Hubei-Yichang Sustainable Urban Transport Project</t>
  </si>
  <si>
    <t>Hunan Xiangjiang Inland Waterway Transport Project</t>
  </si>
  <si>
    <t>3.1.4</t>
  </si>
  <si>
    <t>Installed renewable energy capacity (megawatts)</t>
  </si>
  <si>
    <t>Integrated Development of Key Townships in Central Liaoning</t>
  </si>
  <si>
    <t>Integrated Renewable Biomass Energy Development Sector Project</t>
  </si>
  <si>
    <t>Lanzhou Sustainable Urban Transport Project</t>
  </si>
  <si>
    <t>Lanzhou-Chongqing Railway Development Project</t>
  </si>
  <si>
    <t>7.1.1</t>
  </si>
  <si>
    <t>Transport and ICT connectivity assets established or improved (number)</t>
  </si>
  <si>
    <t>Qinghai Rural Water Resources Management Project</t>
  </si>
  <si>
    <t>2.1.3</t>
  </si>
  <si>
    <t>Women-owned or -led SME loan accounts opened or women-owned or -led SME end borrowers reached (number)</t>
  </si>
  <si>
    <t>Railway Energy Efficiency and Safety Enhancement Investment Program (Multitranche Financing Facility and the Tranches)</t>
  </si>
  <si>
    <t>6.1.4</t>
  </si>
  <si>
    <t>Transparency and accountability measures in procurement and financial management supported in implementation (number) </t>
  </si>
  <si>
    <t>Shaanxi Qinling Biodiversity Conservation and Demonstration Project</t>
  </si>
  <si>
    <t>Yunnan Sustainable Road Maintenance (Sector) Project</t>
  </si>
  <si>
    <t>CD Finance Management Co., Ltd. (formerly known as CFPA Microfinance Management) Microfinance in Poverty-Stricken Counties</t>
  </si>
  <si>
    <t>2.1.2</t>
  </si>
  <si>
    <t>Women opening new accounts (number) </t>
  </si>
  <si>
    <t>China Everbright Environment Group LimitedAgricultural and Municipal Waste to Energy Project</t>
  </si>
  <si>
    <t>China Gas Holdings Limited andZhongran Investment Limited Company Municipal Natural Gas Infrastructure Development Project</t>
  </si>
  <si>
    <t>China Water Affairs Group LimitedMunicipal Water Distribution Infrastructure Development Project (Phase 1)Urban–Rural Integration Water Distribution Project (Phase 2)</t>
  </si>
  <si>
    <t xml:space="preserve">Linyi Kingfarm Cooperative Agricultural Services and Kingfarm Agricultural ServicesEnvironmentally Sustainable Agricultural Input Distribution Project </t>
  </si>
  <si>
    <t>5.3.4</t>
  </si>
  <si>
    <t>Modern knowledge-intensive corporate farming models introduced (number)</t>
  </si>
  <si>
    <t>Sanchuan Energy Group Co., Ltd.Small Hydropower Development Project</t>
  </si>
  <si>
    <t>Tedahang Cold Chain Logistics Co., Ltd.Tianjin Cold Chain Logistics Facility Development Project</t>
  </si>
  <si>
    <t>5.2.2</t>
  </si>
  <si>
    <t>Storages, agri-logistics, and modern retail assets established or improved (number)</t>
  </si>
  <si>
    <t>Development of Geriatric Nursing Policy Principles and Training Program in Liaoning Province</t>
  </si>
  <si>
    <t>Women and girls completing secondary and tertiary education, and/or other training (number)</t>
  </si>
  <si>
    <t>Enhancing Competition in Public Service Delivery</t>
  </si>
  <si>
    <t>Establishing a Market Conduct Supervision Mechanism for Financial Consumer Protection</t>
  </si>
  <si>
    <t>Facility for Strengthening Policy Reform and Capacity Building</t>
  </si>
  <si>
    <t>Hubei Xiangyang Integrated Sustainable Transportation and Logistics Planning and Strategic Study</t>
  </si>
  <si>
    <t>Jiaozuo National Pilot Project for the Standardization of Public Employment Services</t>
  </si>
  <si>
    <t>Mobilizing Pension Fund Financing for Public–Private Partnerships</t>
  </si>
  <si>
    <t>Strengthening the Role of E-Commerce in Poverty Reduction in Southwestern Mountainous Areas in Chongqing</t>
  </si>
  <si>
    <t>Study on the Coordinated Development of Beijing–Tianjin–Hebei</t>
  </si>
  <si>
    <t>6.1.3</t>
  </si>
  <si>
    <t>Measures supported in implementation that promote resilience and responsiveness to economic shocks in a timely manner (number) </t>
  </si>
  <si>
    <t>Support for Deepening Policy Reform and Capacity Building</t>
  </si>
  <si>
    <t>Support for the Thirteenth Five-Year Plan</t>
  </si>
  <si>
    <t>1.1.3</t>
  </si>
  <si>
    <t>Social protection schemes established or improved (number)</t>
  </si>
  <si>
    <t>Supporting the Application of River Chief System for Ecological Protection in Yangtze River Economic Belt</t>
  </si>
  <si>
    <t>Sustainable and Climate-Resilient Land Management in the Western Regions</t>
  </si>
  <si>
    <t>2022 Development Effectiveness Review</t>
  </si>
  <si>
    <t>https://www.adb.org/documents/development-effectiveness-review-2022-report</t>
  </si>
  <si>
    <t>Chemical Industry Energy Efficiency and Emission Reduction Project</t>
  </si>
  <si>
    <t>Gansu Jiuquan Integrated Urban Environment Improvement Project</t>
  </si>
  <si>
    <t>Gansu Urban Infrastructure Development and Wetland Protection Project</t>
  </si>
  <si>
    <t>Guizhou Vocational Education Development Program</t>
  </si>
  <si>
    <t>2.3.1</t>
  </si>
  <si>
    <t>Hai River Estuary Area Pollution Control and Ecosystem Rehabilitation Project</t>
  </si>
  <si>
    <t>5.3.1</t>
  </si>
  <si>
    <t>Inner Mongolia Road Development Project</t>
  </si>
  <si>
    <t>2.5.1</t>
  </si>
  <si>
    <t>3.2.2</t>
  </si>
  <si>
    <t>Jiangxi Fuzhou Urban Integrated Infrastructure Improvement Project</t>
  </si>
  <si>
    <t>Ningxia Irrigated Agriculture and Water Conservation Demonstration Project</t>
  </si>
  <si>
    <t>5.3.3</t>
  </si>
  <si>
    <t>Wuhan Urban Environmental Improvement Project</t>
  </si>
  <si>
    <t>Xi'an Urban Road Network Improvement Project</t>
  </si>
  <si>
    <t>People benefiting from improved health services, education services, or social protection (number)</t>
  </si>
  <si>
    <t>Women with strengthened leadership capacities (number)</t>
  </si>
  <si>
    <t>Land improved through climate-resilient irrigation infrastructure and water delivery services (hectares) </t>
  </si>
  <si>
    <t>Women and girls with increased resilience to climate change, disasters, and other external shocks (number) </t>
  </si>
  <si>
    <t>Community-based initiatives to build resilience of women and girls to external shocks implemented (number)</t>
  </si>
  <si>
    <t>Gender-inclusive climate and disaster resilience capacity development initiatives implemented (number) </t>
  </si>
  <si>
    <t>Commercial farming land supported (hectares)</t>
  </si>
  <si>
    <t>China Gas Capital Management Limited COVID-19 Emergency Energy Supply Project</t>
  </si>
  <si>
    <t>China Gas Holdings Limited
Natural Gas for Land and River Transportation
Project
(People’s Republic of China)</t>
  </si>
  <si>
    <t>Inner Mongolia Saikexing Reproductive and Biotechnology (Group) Co., Ltd. Sustainable Dairy Farming and Milk Safety Project</t>
  </si>
  <si>
    <t>Jointown Pharmaceutical Group Co., Ltd. COVID-19 Emergency Response Project</t>
  </si>
  <si>
    <t>1.1.2</t>
  </si>
  <si>
    <t>Le Gaga Holdings Limited Greenhouse Agricultural Development Project</t>
  </si>
  <si>
    <t>State Grid International Leasing</t>
  </si>
  <si>
    <t>Health services established or improved (number) </t>
  </si>
  <si>
    <t>Strengthening Capacity in the Implementation of the Green Financing Platform for the Greater Beijing–Tianjin–Hebei Region</t>
  </si>
  <si>
    <t>Study of Clean Energy Supply for the Rural Areas in the Greater Beijing–Tianjin–Hebei Region</t>
  </si>
  <si>
    <t>The Midterm Review of the 13th Five-Year Plan and the Initial Research Towards the 14th Five-Year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</si>
</sst>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3409]dd\-mmm\-yy;@"/>
    <numFmt numFmtId="166" formatCode="[$-409]d\-mmm\-yy;@"/>
    <numFmt numFmtId="167" formatCode="0.0"/>
    <numFmt numFmtId="168" formatCode="#,##0.0"/>
    <numFmt numFmtId="169" formatCode="[$-409]dd\-mmm\-yy;@"/>
  </numFmts>
  <fonts count="30">
    <font>
      <sz val="11"/>
      <name val="Arial"/>
      <family val="2"/>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sz val="10"/>
      <name val="Calibri"/>
      <family val="2"/>
      <scheme val="minor"/>
    </font>
    <font>
      <u/>
      <sz val="11"/>
      <color theme="10"/>
      <name val="Calibri"/>
      <family val="2"/>
      <scheme val="minor"/>
    </font>
    <font>
      <b/>
      <sz val="12"/>
      <color rgb="FF0070C0"/>
      <name val="Calibri"/>
      <family val="2"/>
      <scheme val="minor"/>
    </font>
    <font>
      <i/>
      <sz val="10"/>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indexed="9"/>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3" fontId="5" fillId="0" borderId="0" applyFont="0" applyFill="0" applyBorder="0" applyAlignment="0" applyProtection="0"/>
    <xf numFmtId="0" fontId="9" fillId="0" borderId="0" applyNumberFormat="0" applyFill="0" applyBorder="0" applyAlignment="0" applyProtection="0"/>
    <xf numFmtId="0" fontId="5" fillId="0" borderId="0"/>
    <xf numFmtId="0" fontId="13" fillId="0" borderId="0" applyNumberFormat="0" applyFill="0" applyBorder="0" applyAlignment="0" applyProtection="0"/>
    <xf numFmtId="0" fontId="4" fillId="0" borderId="0"/>
    <xf numFmtId="43" fontId="4" fillId="0" borderId="0" applyFont="0" applyFill="0" applyBorder="0" applyAlignment="0" applyProtection="0"/>
  </cellStyleXfs>
  <cellXfs count="176">
    <xf numFmtId="0" fontId="0" fillId="0" borderId="0" xfId="0"/>
    <xf numFmtId="0" fontId="6" fillId="0" borderId="0" xfId="0" applyFont="1"/>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xf numFmtId="0" fontId="6" fillId="0" borderId="0" xfId="0" applyFont="1" applyAlignment="1">
      <alignment wrapText="1"/>
    </xf>
    <xf numFmtId="164" fontId="7" fillId="2" borderId="0" xfId="1" applyNumberFormat="1" applyFont="1" applyFill="1"/>
    <xf numFmtId="0" fontId="7" fillId="2" borderId="0" xfId="1" applyNumberFormat="1" applyFont="1" applyFill="1"/>
    <xf numFmtId="164" fontId="7" fillId="2" borderId="0" xfId="1" applyNumberFormat="1" applyFont="1" applyFill="1" applyAlignment="1">
      <alignment horizontal="left"/>
    </xf>
    <xf numFmtId="164" fontId="7" fillId="2" borderId="0" xfId="1" applyNumberFormat="1" applyFont="1" applyFill="1" applyAlignment="1">
      <alignment horizontal="center"/>
    </xf>
    <xf numFmtId="164" fontId="7" fillId="2" borderId="0" xfId="1" applyNumberFormat="1" applyFont="1" applyFill="1" applyAlignment="1">
      <alignment horizontal="right"/>
    </xf>
    <xf numFmtId="164" fontId="6" fillId="0" borderId="0" xfId="1" applyNumberFormat="1" applyFont="1"/>
    <xf numFmtId="3" fontId="6" fillId="0" borderId="1" xfId="0" applyNumberFormat="1" applyFont="1" applyBorder="1"/>
    <xf numFmtId="37" fontId="6" fillId="0" borderId="1" xfId="1" applyNumberFormat="1" applyFont="1" applyBorder="1"/>
    <xf numFmtId="37" fontId="6" fillId="0" borderId="1" xfId="1" applyNumberFormat="1" applyFont="1" applyFill="1" applyBorder="1" applyAlignment="1">
      <alignment horizontal="right"/>
    </xf>
    <xf numFmtId="0" fontId="6" fillId="0" borderId="1" xfId="0" applyFont="1" applyBorder="1" applyAlignment="1">
      <alignment horizontal="center"/>
    </xf>
    <xf numFmtId="1" fontId="8" fillId="0" borderId="1" xfId="1" applyNumberFormat="1" applyFont="1" applyBorder="1" applyAlignment="1">
      <alignment horizontal="left"/>
    </xf>
    <xf numFmtId="1" fontId="8" fillId="0" borderId="1" xfId="1" applyNumberFormat="1" applyFont="1" applyBorder="1" applyAlignment="1">
      <alignment horizontal="center"/>
    </xf>
    <xf numFmtId="164" fontId="8" fillId="0" borderId="1" xfId="1" applyNumberFormat="1" applyFont="1" applyBorder="1" applyAlignment="1">
      <alignment horizontal="right"/>
    </xf>
    <xf numFmtId="1" fontId="8" fillId="0" borderId="1" xfId="0" applyNumberFormat="1" applyFont="1" applyBorder="1"/>
    <xf numFmtId="0" fontId="8" fillId="0" borderId="1" xfId="0" applyFont="1" applyBorder="1" applyAlignment="1">
      <alignment horizontal="right" vertical="top"/>
    </xf>
    <xf numFmtId="0" fontId="8" fillId="0" borderId="1" xfId="0" applyFont="1" applyBorder="1" applyAlignment="1">
      <alignment horizontal="center" vertical="top"/>
    </xf>
    <xf numFmtId="165" fontId="8" fillId="0" borderId="1" xfId="0" applyNumberFormat="1" applyFont="1" applyBorder="1" applyAlignment="1">
      <alignment horizontal="center" vertical="center"/>
    </xf>
    <xf numFmtId="0" fontId="8" fillId="0" borderId="1" xfId="0" applyFont="1" applyBorder="1" applyAlignment="1">
      <alignment horizontal="center"/>
    </xf>
    <xf numFmtId="0" fontId="6" fillId="0" borderId="1" xfId="0" applyFont="1" applyBorder="1" applyAlignment="1">
      <alignment horizontal="left"/>
    </xf>
    <xf numFmtId="164" fontId="6" fillId="0" borderId="1" xfId="1" applyNumberFormat="1" applyFont="1" applyFill="1" applyBorder="1" applyAlignment="1">
      <alignment horizontal="right"/>
    </xf>
    <xf numFmtId="1" fontId="8" fillId="0" borderId="1" xfId="0" applyNumberFormat="1" applyFont="1" applyBorder="1" applyAlignment="1">
      <alignment horizontal="right"/>
    </xf>
    <xf numFmtId="166" fontId="10" fillId="0" borderId="1" xfId="2" applyNumberFormat="1" applyFont="1" applyBorder="1" applyAlignment="1">
      <alignment horizontal="center" vertical="top"/>
    </xf>
    <xf numFmtId="166" fontId="6" fillId="0" borderId="1" xfId="0" applyNumberFormat="1" applyFont="1" applyBorder="1" applyAlignment="1">
      <alignment horizontal="center"/>
    </xf>
    <xf numFmtId="164" fontId="8" fillId="0" borderId="1" xfId="1" applyNumberFormat="1" applyFont="1" applyFill="1" applyBorder="1" applyAlignment="1">
      <alignment horizontal="right"/>
    </xf>
    <xf numFmtId="166" fontId="10" fillId="3" borderId="1" xfId="2" applyNumberFormat="1" applyFont="1" applyFill="1" applyBorder="1" applyAlignment="1">
      <alignment horizontal="center" vertical="top"/>
    </xf>
    <xf numFmtId="37" fontId="6" fillId="0" borderId="1" xfId="1" applyNumberFormat="1" applyFont="1" applyFill="1" applyBorder="1"/>
    <xf numFmtId="167" fontId="6" fillId="0" borderId="1" xfId="0" applyNumberFormat="1" applyFont="1" applyBorder="1" applyAlignment="1">
      <alignment horizontal="center"/>
    </xf>
    <xf numFmtId="0" fontId="8" fillId="4" borderId="1" xfId="2" applyFont="1" applyFill="1" applyBorder="1" applyAlignment="1">
      <alignment horizontal="right" wrapText="1"/>
    </xf>
    <xf numFmtId="0" fontId="8" fillId="4" borderId="1" xfId="2" applyFont="1" applyFill="1" applyBorder="1" applyAlignment="1">
      <alignment horizontal="center" wrapText="1"/>
    </xf>
    <xf numFmtId="15" fontId="8" fillId="0" borderId="1" xfId="3" applyNumberFormat="1" applyFont="1" applyBorder="1" applyAlignment="1">
      <alignment horizontal="center"/>
    </xf>
    <xf numFmtId="166" fontId="8" fillId="0" borderId="1" xfId="3" applyNumberFormat="1" applyFont="1" applyBorder="1" applyAlignment="1">
      <alignment horizontal="center"/>
    </xf>
    <xf numFmtId="0" fontId="8" fillId="0" borderId="1" xfId="3" applyFont="1" applyBorder="1" applyAlignment="1">
      <alignment horizontal="center"/>
    </xf>
    <xf numFmtId="0" fontId="6" fillId="0" borderId="1" xfId="0" quotePrefix="1" applyFont="1" applyBorder="1" applyAlignment="1">
      <alignment horizontal="left"/>
    </xf>
    <xf numFmtId="1" fontId="8" fillId="0" borderId="1" xfId="1" applyNumberFormat="1" applyFont="1" applyFill="1" applyBorder="1" applyAlignment="1">
      <alignment horizontal="left"/>
    </xf>
    <xf numFmtId="1" fontId="8" fillId="0" borderId="1" xfId="1" applyNumberFormat="1" applyFont="1" applyFill="1" applyBorder="1" applyAlignment="1">
      <alignment horizontal="center"/>
    </xf>
    <xf numFmtId="0" fontId="8" fillId="0" borderId="1" xfId="2" applyFont="1" applyFill="1" applyBorder="1" applyAlignment="1">
      <alignment horizontal="right" wrapText="1"/>
    </xf>
    <xf numFmtId="0" fontId="8" fillId="0" borderId="1" xfId="2" applyFont="1" applyFill="1" applyBorder="1" applyAlignment="1">
      <alignment horizontal="center" wrapText="1"/>
    </xf>
    <xf numFmtId="3" fontId="6" fillId="0" borderId="1" xfId="1" applyNumberFormat="1" applyFont="1" applyFill="1" applyBorder="1" applyAlignment="1">
      <alignment horizontal="right"/>
    </xf>
    <xf numFmtId="168" fontId="6" fillId="0" borderId="1" xfId="1" applyNumberFormat="1" applyFont="1" applyFill="1" applyBorder="1" applyAlignment="1">
      <alignment horizontal="center"/>
    </xf>
    <xf numFmtId="0" fontId="8" fillId="0" borderId="1" xfId="0" applyFont="1" applyBorder="1" applyAlignment="1">
      <alignment horizontal="right"/>
    </xf>
    <xf numFmtId="169" fontId="8" fillId="0" borderId="1" xfId="0" applyNumberFormat="1" applyFont="1" applyBorder="1" applyAlignment="1">
      <alignment horizontal="center"/>
    </xf>
    <xf numFmtId="3" fontId="6" fillId="0" borderId="1" xfId="1" applyNumberFormat="1" applyFont="1" applyFill="1" applyBorder="1"/>
    <xf numFmtId="166" fontId="8" fillId="0" borderId="1" xfId="0" applyNumberFormat="1" applyFont="1" applyBorder="1" applyAlignment="1">
      <alignment horizontal="center"/>
    </xf>
    <xf numFmtId="37" fontId="6" fillId="0" borderId="1" xfId="1" applyNumberFormat="1" applyFont="1" applyFill="1" applyBorder="1" applyAlignment="1"/>
    <xf numFmtId="1" fontId="8" fillId="0" borderId="1" xfId="1" applyNumberFormat="1" applyFont="1" applyFill="1" applyBorder="1" applyAlignment="1">
      <alignment horizontal="right"/>
    </xf>
    <xf numFmtId="164" fontId="8" fillId="0" borderId="1" xfId="1" applyNumberFormat="1" applyFont="1" applyFill="1" applyBorder="1" applyAlignment="1">
      <alignment horizontal="left"/>
    </xf>
    <xf numFmtId="164" fontId="8" fillId="0" borderId="1" xfId="1" applyNumberFormat="1" applyFont="1" applyFill="1" applyBorder="1" applyAlignment="1">
      <alignment horizontal="center"/>
    </xf>
    <xf numFmtId="0" fontId="6" fillId="0" borderId="1" xfId="0" applyFont="1" applyBorder="1" applyAlignment="1">
      <alignment horizontal="right"/>
    </xf>
    <xf numFmtId="0" fontId="7"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4" borderId="1" xfId="0" applyFont="1" applyFill="1" applyBorder="1" applyAlignment="1">
      <alignment horizontal="left" vertical="center" wrapText="1"/>
    </xf>
    <xf numFmtId="0" fontId="11" fillId="0" borderId="0" xfId="0" applyFont="1" applyAlignment="1">
      <alignment horizontal="center"/>
    </xf>
    <xf numFmtId="0" fontId="7" fillId="0" borderId="0" xfId="0" applyFont="1" applyAlignment="1">
      <alignment horizontal="left"/>
    </xf>
    <xf numFmtId="0" fontId="7" fillId="0" borderId="0" xfId="0" applyFont="1" applyAlignment="1">
      <alignment horizontal="center"/>
    </xf>
    <xf numFmtId="0" fontId="7" fillId="0" borderId="0" xfId="0" applyFont="1"/>
    <xf numFmtId="0" fontId="7" fillId="0" borderId="0" xfId="0" applyFont="1" applyAlignment="1">
      <alignment horizontal="right"/>
    </xf>
    <xf numFmtId="0" fontId="7" fillId="0" borderId="0" xfId="0" applyFont="1" applyAlignment="1">
      <alignment wrapText="1"/>
    </xf>
    <xf numFmtId="0" fontId="9" fillId="0" borderId="0" xfId="0" applyFont="1"/>
    <xf numFmtId="0" fontId="9" fillId="0" borderId="0" xfId="0" applyFont="1" applyAlignment="1">
      <alignment horizontal="right"/>
    </xf>
    <xf numFmtId="0" fontId="9" fillId="0" borderId="0" xfId="0" applyFont="1" applyAlignment="1">
      <alignment horizontal="left"/>
    </xf>
    <xf numFmtId="0" fontId="9" fillId="0" borderId="0" xfId="0" applyFont="1" applyAlignment="1">
      <alignment horizontal="center"/>
    </xf>
    <xf numFmtId="0" fontId="12" fillId="0" borderId="0" xfId="0" applyFont="1"/>
    <xf numFmtId="0" fontId="9" fillId="0" borderId="0" xfId="0" applyFont="1" applyAlignment="1">
      <alignment wrapText="1"/>
    </xf>
    <xf numFmtId="0" fontId="13" fillId="0" borderId="0" xfId="4" applyFill="1"/>
    <xf numFmtId="0" fontId="14" fillId="0" borderId="0" xfId="0" applyFont="1"/>
    <xf numFmtId="0" fontId="15" fillId="0" borderId="0" xfId="0" quotePrefix="1" applyFont="1"/>
    <xf numFmtId="0" fontId="16" fillId="0" borderId="0" xfId="0" applyFont="1"/>
    <xf numFmtId="0" fontId="18" fillId="0" borderId="0" xfId="5" applyFont="1"/>
    <xf numFmtId="0" fontId="18" fillId="0" borderId="0" xfId="5" applyFont="1" applyAlignment="1">
      <alignment wrapText="1"/>
    </xf>
    <xf numFmtId="164" fontId="18" fillId="0" borderId="0" xfId="6" applyNumberFormat="1" applyFont="1"/>
    <xf numFmtId="0" fontId="4" fillId="0" borderId="0" xfId="5"/>
    <xf numFmtId="0" fontId="19" fillId="0" borderId="0" xfId="5" applyFont="1" applyAlignment="1">
      <alignment vertical="center"/>
    </xf>
    <xf numFmtId="0" fontId="19" fillId="0" borderId="0" xfId="5" applyFont="1"/>
    <xf numFmtId="0" fontId="17" fillId="0" borderId="0" xfId="5" applyFont="1"/>
    <xf numFmtId="0" fontId="21" fillId="0" borderId="0" xfId="5" applyFont="1"/>
    <xf numFmtId="164" fontId="0" fillId="0" borderId="0" xfId="6" applyNumberFormat="1" applyFont="1"/>
    <xf numFmtId="0" fontId="22" fillId="0" borderId="0" xfId="0" applyFont="1"/>
    <xf numFmtId="0" fontId="23" fillId="0" borderId="0" xfId="4" applyFont="1" applyFill="1"/>
    <xf numFmtId="0" fontId="18" fillId="14" borderId="0" xfId="5" applyFont="1" applyFill="1" applyAlignment="1">
      <alignment horizontal="center" vertical="top"/>
    </xf>
    <xf numFmtId="0" fontId="18" fillId="14" borderId="0" xfId="5" applyFont="1" applyFill="1" applyAlignment="1">
      <alignment horizontal="center" vertical="top" wrapText="1"/>
    </xf>
    <xf numFmtId="164" fontId="18" fillId="14" borderId="0" xfId="6" applyNumberFormat="1" applyFont="1" applyFill="1" applyBorder="1" applyAlignment="1">
      <alignment horizontal="center" vertical="top"/>
    </xf>
    <xf numFmtId="0" fontId="19" fillId="0" borderId="0" xfId="5" applyFont="1" applyAlignment="1">
      <alignment horizontal="left" vertical="top"/>
    </xf>
    <xf numFmtId="0" fontId="19" fillId="0" borderId="0" xfId="5" quotePrefix="1" applyFont="1" applyAlignment="1">
      <alignment horizontal="right" vertical="top" wrapText="1"/>
    </xf>
    <xf numFmtId="164" fontId="19" fillId="0" borderId="0" xfId="6" quotePrefix="1" applyNumberFormat="1" applyFont="1" applyBorder="1" applyAlignment="1">
      <alignment horizontal="right" vertical="top"/>
    </xf>
    <xf numFmtId="0" fontId="20" fillId="0" borderId="0" xfId="5" applyFont="1" applyAlignment="1">
      <alignment horizontal="left" vertical="top"/>
    </xf>
    <xf numFmtId="0" fontId="20" fillId="0" borderId="0" xfId="5" quotePrefix="1" applyFont="1" applyAlignment="1">
      <alignment vertical="top" wrapText="1"/>
    </xf>
    <xf numFmtId="164" fontId="20" fillId="0" borderId="0" xfId="6" quotePrefix="1" applyNumberFormat="1" applyFont="1" applyBorder="1" applyAlignment="1">
      <alignment vertical="top"/>
    </xf>
    <xf numFmtId="0" fontId="18" fillId="0" borderId="0" xfId="5" applyFont="1" applyAlignment="1">
      <alignment horizontal="left" vertical="top"/>
    </xf>
    <xf numFmtId="0" fontId="18" fillId="0" borderId="0" xfId="5" quotePrefix="1" applyFont="1" applyAlignment="1">
      <alignment vertical="top" wrapText="1"/>
    </xf>
    <xf numFmtId="164" fontId="18" fillId="0" borderId="0" xfId="6" quotePrefix="1" applyNumberFormat="1" applyFont="1" applyBorder="1" applyAlignment="1">
      <alignment vertical="top"/>
    </xf>
    <xf numFmtId="0" fontId="18" fillId="0" borderId="0" xfId="5" applyFont="1" applyAlignment="1">
      <alignment vertical="top" wrapText="1"/>
    </xf>
    <xf numFmtId="164" fontId="18" fillId="0" borderId="0" xfId="6" applyNumberFormat="1" applyFont="1" applyBorder="1" applyAlignment="1">
      <alignment vertical="top"/>
    </xf>
    <xf numFmtId="0" fontId="18" fillId="0" borderId="0" xfId="5" quotePrefix="1" applyFont="1" applyAlignment="1">
      <alignment horizontal="right" vertical="top" wrapText="1"/>
    </xf>
    <xf numFmtId="164" fontId="18" fillId="0" borderId="0" xfId="6" quotePrefix="1" applyNumberFormat="1" applyFont="1" applyBorder="1" applyAlignment="1">
      <alignment horizontal="right" vertical="top"/>
    </xf>
    <xf numFmtId="0" fontId="19" fillId="0" borderId="0" xfId="5" applyFont="1" applyAlignment="1">
      <alignment vertical="top" wrapText="1"/>
    </xf>
    <xf numFmtId="164" fontId="19" fillId="0" borderId="0" xfId="6" applyNumberFormat="1" applyFont="1" applyBorder="1" applyAlignment="1">
      <alignment vertical="top"/>
    </xf>
    <xf numFmtId="0" fontId="20" fillId="0" borderId="0" xfId="5" quotePrefix="1" applyFont="1" applyAlignment="1">
      <alignment horizontal="left" vertical="top"/>
    </xf>
    <xf numFmtId="0" fontId="20" fillId="0" borderId="0" xfId="5" applyFont="1" applyAlignment="1">
      <alignment vertical="top" wrapText="1"/>
    </xf>
    <xf numFmtId="164" fontId="20" fillId="0" borderId="0" xfId="6" applyNumberFormat="1" applyFont="1" applyBorder="1" applyAlignment="1">
      <alignment vertical="top"/>
    </xf>
    <xf numFmtId="0" fontId="18" fillId="0" borderId="0" xfId="5" quotePrefix="1" applyFont="1" applyAlignment="1">
      <alignment horizontal="left" vertical="top"/>
    </xf>
    <xf numFmtId="0" fontId="24" fillId="14" borderId="2" xfId="5" applyFont="1" applyFill="1" applyBorder="1" applyAlignment="1">
      <alignment horizontal="center" vertical="top"/>
    </xf>
    <xf numFmtId="0" fontId="24" fillId="14" borderId="3" xfId="5" applyFont="1" applyFill="1" applyBorder="1" applyAlignment="1">
      <alignment horizontal="center" vertical="top"/>
    </xf>
    <xf numFmtId="164" fontId="24" fillId="14" borderId="3" xfId="1" applyNumberFormat="1" applyFont="1" applyFill="1" applyBorder="1" applyAlignment="1">
      <alignment horizontal="center" vertical="top"/>
    </xf>
    <xf numFmtId="164" fontId="24" fillId="14" borderId="4" xfId="1" applyNumberFormat="1" applyFont="1" applyFill="1" applyBorder="1" applyAlignment="1">
      <alignment horizontal="center" vertical="top"/>
    </xf>
    <xf numFmtId="0" fontId="25" fillId="0" borderId="5" xfId="5" quotePrefix="1" applyFont="1" applyBorder="1" applyAlignment="1">
      <alignment horizontal="left" vertical="top"/>
    </xf>
    <xf numFmtId="164" fontId="25" fillId="0" borderId="0" xfId="1" quotePrefix="1" applyNumberFormat="1" applyFont="1" applyBorder="1" applyAlignment="1">
      <alignment horizontal="right" vertical="top"/>
    </xf>
    <xf numFmtId="164" fontId="18" fillId="15" borderId="6" xfId="1" applyNumberFormat="1" applyFont="1" applyFill="1" applyBorder="1" applyAlignment="1">
      <alignment horizontal="right" vertical="top" wrapText="1"/>
    </xf>
    <xf numFmtId="164" fontId="18" fillId="0" borderId="0" xfId="1" quotePrefix="1" applyNumberFormat="1" applyFont="1" applyBorder="1" applyAlignment="1">
      <alignment horizontal="right" vertical="top"/>
    </xf>
    <xf numFmtId="164" fontId="20" fillId="0" borderId="0" xfId="1" quotePrefix="1" applyNumberFormat="1" applyFont="1" applyBorder="1" applyAlignment="1">
      <alignment horizontal="right" vertical="top"/>
    </xf>
    <xf numFmtId="164" fontId="18" fillId="0" borderId="0" xfId="1" applyNumberFormat="1" applyFont="1" applyBorder="1" applyAlignment="1">
      <alignment vertical="top"/>
    </xf>
    <xf numFmtId="164" fontId="18" fillId="0" borderId="8" xfId="6" applyNumberFormat="1" applyFont="1" applyBorder="1" applyAlignment="1">
      <alignment vertical="top"/>
    </xf>
    <xf numFmtId="164" fontId="18" fillId="0" borderId="8" xfId="1" quotePrefix="1" applyNumberFormat="1" applyFont="1" applyBorder="1" applyAlignment="1">
      <alignment horizontal="right" vertical="top"/>
    </xf>
    <xf numFmtId="164" fontId="18" fillId="15" borderId="9" xfId="1" applyNumberFormat="1" applyFont="1" applyFill="1" applyBorder="1" applyAlignment="1">
      <alignment horizontal="right" vertical="top" wrapText="1"/>
    </xf>
    <xf numFmtId="0" fontId="25" fillId="0" borderId="0" xfId="5" applyFont="1" applyAlignment="1">
      <alignment horizontal="left" vertical="top"/>
    </xf>
    <xf numFmtId="0" fontId="25" fillId="0" borderId="0" xfId="5" applyFont="1" applyAlignment="1">
      <alignment vertical="top" wrapText="1"/>
    </xf>
    <xf numFmtId="164" fontId="0" fillId="0" borderId="0" xfId="6" applyNumberFormat="1" applyFont="1" applyBorder="1"/>
    <xf numFmtId="164" fontId="26" fillId="0" borderId="0" xfId="6" applyNumberFormat="1" applyFont="1" applyBorder="1"/>
    <xf numFmtId="0" fontId="18" fillId="0" borderId="5" xfId="5" applyFont="1" applyBorder="1" applyAlignment="1">
      <alignment horizontal="left" vertical="top"/>
    </xf>
    <xf numFmtId="0" fontId="18" fillId="0" borderId="7" xfId="5" applyFont="1" applyBorder="1" applyAlignment="1">
      <alignment horizontal="left" vertical="top"/>
    </xf>
    <xf numFmtId="0" fontId="18" fillId="0" borderId="8" xfId="5" applyFont="1" applyBorder="1" applyAlignment="1">
      <alignment horizontal="left" vertical="top"/>
    </xf>
    <xf numFmtId="0" fontId="18" fillId="0" borderId="8" xfId="5" applyFont="1" applyBorder="1" applyAlignment="1">
      <alignment vertical="top" wrapText="1"/>
    </xf>
    <xf numFmtId="0" fontId="27" fillId="0" borderId="0" xfId="4" applyFont="1" applyFill="1"/>
    <xf numFmtId="164" fontId="18" fillId="0" borderId="0" xfId="1" quotePrefix="1" applyNumberFormat="1" applyFont="1" applyBorder="1" applyAlignment="1">
      <alignment vertical="top"/>
    </xf>
    <xf numFmtId="0" fontId="3" fillId="0" borderId="0" xfId="5" applyFont="1"/>
    <xf numFmtId="164" fontId="20" fillId="0" borderId="0" xfId="1" quotePrefix="1" applyNumberFormat="1" applyFont="1" applyBorder="1" applyAlignment="1">
      <alignment vertical="top"/>
    </xf>
    <xf numFmtId="0" fontId="28" fillId="0" borderId="0" xfId="5" applyFont="1" applyAlignment="1">
      <alignment horizontal="left" vertical="center"/>
    </xf>
    <xf numFmtId="0" fontId="2" fillId="0" borderId="0" xfId="5" applyFont="1"/>
    <xf numFmtId="164" fontId="5" fillId="0" borderId="0" xfId="6" applyNumberFormat="1" applyFont="1"/>
    <xf numFmtId="164" fontId="18" fillId="0" borderId="0" xfId="6" quotePrefix="1" applyNumberFormat="1" applyFont="1" applyFill="1" applyBorder="1" applyAlignment="1">
      <alignment vertical="top"/>
    </xf>
    <xf numFmtId="164" fontId="18" fillId="0" borderId="0" xfId="1" quotePrefix="1" applyNumberFormat="1" applyFont="1" applyFill="1" applyBorder="1" applyAlignment="1">
      <alignment vertical="top"/>
    </xf>
    <xf numFmtId="164" fontId="20" fillId="0" borderId="0" xfId="1" quotePrefix="1" applyNumberFormat="1" applyFont="1" applyFill="1" applyBorder="1" applyAlignment="1">
      <alignment vertical="top"/>
    </xf>
    <xf numFmtId="164" fontId="20" fillId="0" borderId="0" xfId="6" quotePrefix="1" applyNumberFormat="1" applyFont="1" applyFill="1" applyBorder="1" applyAlignment="1">
      <alignment vertical="top"/>
    </xf>
    <xf numFmtId="164" fontId="18" fillId="0" borderId="0" xfId="6" applyNumberFormat="1" applyFont="1" applyFill="1" applyBorder="1" applyAlignment="1">
      <alignment vertical="top"/>
    </xf>
    <xf numFmtId="164" fontId="18" fillId="0" borderId="0" xfId="6" quotePrefix="1" applyNumberFormat="1" applyFont="1" applyFill="1" applyBorder="1" applyAlignment="1">
      <alignment horizontal="right" vertical="top"/>
    </xf>
    <xf numFmtId="164" fontId="20" fillId="0" borderId="0" xfId="6" applyNumberFormat="1" applyFont="1" applyFill="1" applyBorder="1" applyAlignment="1">
      <alignment vertical="top"/>
    </xf>
    <xf numFmtId="164" fontId="19" fillId="0" borderId="0" xfId="6" applyNumberFormat="1" applyFont="1" applyFill="1" applyBorder="1" applyAlignment="1">
      <alignment vertical="top"/>
    </xf>
    <xf numFmtId="164" fontId="20" fillId="0" borderId="0" xfId="1" applyNumberFormat="1" applyFont="1" applyFill="1" applyBorder="1" applyAlignment="1">
      <alignment vertical="top"/>
    </xf>
    <xf numFmtId="164" fontId="18" fillId="0" borderId="0" xfId="1" applyNumberFormat="1" applyFont="1" applyFill="1" applyBorder="1" applyAlignment="1">
      <alignment vertical="top"/>
    </xf>
    <xf numFmtId="164" fontId="18" fillId="0" borderId="0" xfId="6" applyNumberFormat="1" applyFont="1" applyBorder="1" applyAlignment="1">
      <alignment horizontal="right" vertical="top"/>
    </xf>
    <xf numFmtId="0" fontId="4" fillId="0" borderId="0" xfId="5" applyAlignment="1">
      <alignment horizontal="right" vertical="top"/>
    </xf>
    <xf numFmtId="164" fontId="18" fillId="0" borderId="0" xfId="1" applyNumberFormat="1" applyFont="1" applyBorder="1" applyAlignment="1">
      <alignment horizontal="right" vertical="top"/>
    </xf>
    <xf numFmtId="0" fontId="2" fillId="0" borderId="0" xfId="5" quotePrefix="1" applyFont="1" applyAlignment="1">
      <alignment horizontal="right" vertical="top"/>
    </xf>
    <xf numFmtId="164" fontId="18" fillId="0" borderId="8" xfId="6" applyNumberFormat="1" applyFont="1" applyBorder="1" applyAlignment="1">
      <alignment horizontal="right" vertical="top"/>
    </xf>
    <xf numFmtId="164" fontId="0" fillId="0" borderId="0" xfId="6" applyNumberFormat="1" applyFont="1" applyAlignment="1">
      <alignment horizontal="right" vertical="top"/>
    </xf>
    <xf numFmtId="164" fontId="18" fillId="0" borderId="8" xfId="6" quotePrefix="1" applyNumberFormat="1" applyFont="1" applyBorder="1" applyAlignment="1">
      <alignment horizontal="right" vertical="top"/>
    </xf>
    <xf numFmtId="0" fontId="7" fillId="5" borderId="1" xfId="0" applyFont="1" applyFill="1" applyBorder="1" applyAlignment="1">
      <alignment horizontal="center"/>
    </xf>
    <xf numFmtId="0" fontId="7" fillId="10" borderId="1" xfId="0" applyFont="1" applyFill="1" applyBorder="1" applyAlignment="1">
      <alignment horizontal="center"/>
    </xf>
    <xf numFmtId="0" fontId="7" fillId="9" borderId="1" xfId="0" applyFont="1" applyFill="1" applyBorder="1" applyAlignment="1">
      <alignment horizontal="center"/>
    </xf>
    <xf numFmtId="0" fontId="7" fillId="8" borderId="1" xfId="0" applyFont="1" applyFill="1" applyBorder="1" applyAlignment="1">
      <alignment horizontal="center"/>
    </xf>
    <xf numFmtId="0" fontId="7" fillId="7" borderId="1" xfId="0" applyFont="1" applyFill="1" applyBorder="1" applyAlignment="1">
      <alignment horizontal="center"/>
    </xf>
    <xf numFmtId="0" fontId="7" fillId="6" borderId="1" xfId="0" applyFont="1" applyFill="1" applyBorder="1" applyAlignment="1">
      <alignment horizontal="center"/>
    </xf>
    <xf numFmtId="0" fontId="1" fillId="0" borderId="0" xfId="5" applyFont="1"/>
    <xf numFmtId="0" fontId="18" fillId="0" borderId="0" xfId="5" quotePrefix="1" applyFont="1" applyAlignment="1">
      <alignment horizontal="right" vertical="top"/>
    </xf>
    <xf numFmtId="0" fontId="18" fillId="0" borderId="0" xfId="5" applyFont="1" applyAlignment="1">
      <alignment horizontal="right" vertical="top"/>
    </xf>
    <xf numFmtId="0" fontId="18" fillId="0" borderId="0" xfId="5" applyFont="1" applyFill="1" applyAlignment="1">
      <alignment horizontal="left" vertical="top"/>
    </xf>
    <xf numFmtId="0" fontId="3" fillId="0" borderId="0" xfId="5" applyFont="1" applyFill="1"/>
    <xf numFmtId="0" fontId="26" fillId="0" borderId="0" xfId="5" applyFont="1" applyAlignment="1">
      <alignment horizontal="left" vertical="top"/>
    </xf>
    <xf numFmtId="0" fontId="26" fillId="0" borderId="0" xfId="5" quotePrefix="1" applyFont="1" applyAlignment="1">
      <alignment vertical="top" wrapText="1"/>
    </xf>
    <xf numFmtId="0" fontId="29" fillId="0" borderId="0" xfId="5" applyFont="1" applyAlignment="1">
      <alignment horizontal="left" vertical="top"/>
    </xf>
    <xf numFmtId="0" fontId="29" fillId="0" borderId="0" xfId="5" quotePrefix="1" applyFont="1" applyAlignment="1">
      <alignment vertical="top" wrapText="1"/>
    </xf>
    <xf numFmtId="0" fontId="26" fillId="0" borderId="0" xfId="5" applyFont="1" applyFill="1" applyAlignment="1">
      <alignment horizontal="left" vertical="top"/>
    </xf>
    <xf numFmtId="0" fontId="26" fillId="0" borderId="0" xfId="5" quotePrefix="1" applyFont="1" applyFill="1" applyAlignment="1">
      <alignment vertical="top" wrapText="1"/>
    </xf>
  </cellXfs>
  <cellStyles count="7">
    <cellStyle name="Comma" xfId="1" builtinId="3"/>
    <cellStyle name="Comma 2" xfId="6" xr:uid="{BAA86819-C41A-634C-BC4C-5DB28489B558}"/>
    <cellStyle name="Hyperlink" xfId="4" builtinId="8"/>
    <cellStyle name="Normal" xfId="0" builtinId="0"/>
    <cellStyle name="Normal 12" xfId="3" xr:uid="{00000000-0005-0000-0000-000003000000}"/>
    <cellStyle name="Normal 2" xfId="5" xr:uid="{0612102C-FEB1-184D-AA45-D3080DAACA96}"/>
    <cellStyle name="Normal 2 2 5" xfId="2" xr:uid="{00000000-0005-0000-0000-000004000000}"/>
  </cellStyles>
  <dxfs count="24">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4"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siandevbank.sharepoint.com/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6AB2FB-C924-2647-B5D4-B4BAD4537057}" name="Table136789101112131415161718192021222324252627" displayName="Table136789101112131415161718192021222324252627" ref="A6:D103" totalsRowShown="0" headerRowDxfId="23" tableBorderDxfId="22">
  <tableColumns count="4">
    <tableColumn id="1" xr3:uid="{E3DF78E5-BE80-824A-90B9-0F2C0DE4B041}" name="Indicator no." dataDxfId="21"/>
    <tableColumn id="5" xr3:uid="{646EE7C2-7270-4E4C-A0AC-6D96D5D2D83C}" name="Type" dataDxfId="20"/>
    <tableColumn id="2" xr3:uid="{A367C9B7-CE52-1346-AD99-EEE903807AD9}" name="Indicator Name" dataDxfId="19"/>
    <tableColumn id="4" xr3:uid="{4456CF93-631E-3D4D-B8AC-881FA1AECB43}" name="Achieved Result" dataDxfId="18"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113D5B-406C-C649-BD90-6E279A3B7E31}" name="Table1367891011121314151617181920212223242526273" displayName="Table1367891011121314151617181920212223242526273" ref="A6:D134" totalsRowShown="0" headerRowDxfId="17" tableBorderDxfId="16">
  <tableColumns count="4">
    <tableColumn id="1" xr3:uid="{BA4FBF63-4982-E54B-9DFF-71BACA1927B6}" name="Indicator no." dataDxfId="15"/>
    <tableColumn id="5" xr3:uid="{4B256225-8C56-2D41-B82A-796D1FC705D1}" name="Type" dataDxfId="14"/>
    <tableColumn id="2" xr3:uid="{9ED4E85D-EACD-D648-85E1-8E6DEE1E892E}" name="Indicator Name" dataDxfId="13"/>
    <tableColumn id="4" xr3:uid="{D3538C16-0037-724C-9F19-07FC995C3E6F}" name="Achieved Result" dataDxfId="12"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51E6453-D7CC-8244-AB75-8493C6267FF8}" name="Table13678910111213141516171819202122232425262734" displayName="Table13678910111213141516171819202122232425262734" ref="A6:D235" totalsRowShown="0" headerRowDxfId="11" tableBorderDxfId="10">
  <tableColumns count="4">
    <tableColumn id="1" xr3:uid="{57F7CFC8-EE67-B645-98DE-744529669F2E}" name="Indicator no." dataDxfId="9"/>
    <tableColumn id="5" xr3:uid="{30BF0A92-7BA7-E549-96B6-6C186A29775B}" name="Type" dataDxfId="8"/>
    <tableColumn id="2" xr3:uid="{7643B685-C5CE-444C-AA9A-AF7899FE8E64}" name="Indicator Name" dataDxfId="7"/>
    <tableColumn id="4" xr3:uid="{E87E3CE0-0619-8048-B5BC-57DA5541ED00}" name="Achieved Result" dataDxfId="6" dataCellStyle="Comma"/>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72DE93-5CDD-AD43-A0AA-7D34AC79D397}" name="Table136789101112131415161718192021222324252627345" displayName="Table136789101112131415161718192021222324252627345" ref="A6:D171" totalsRowShown="0" headerRowDxfId="5" tableBorderDxfId="4">
  <tableColumns count="4">
    <tableColumn id="1" xr3:uid="{3854F4CF-6359-3344-A0B8-FF026B2A67A2}" name="Indicator no." dataDxfId="3"/>
    <tableColumn id="5" xr3:uid="{FA906DD6-A03D-444E-B2FD-86856FFFE36C}" name="Type" dataDxfId="2"/>
    <tableColumn id="2" xr3:uid="{FF18E008-3F7E-A940-A003-6E9611B8A9B3}" name="Indicator Name" dataDxfId="1"/>
    <tableColumn id="4" xr3:uid="{919E383B-1F8C-0A46-9452-9381B3AB335C}"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hyperlink" Target="https://www.adb.org/documents/development-effectiveness-review-2022-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97"/>
  <sheetViews>
    <sheetView zoomScale="93" zoomScaleNormal="93" workbookViewId="0">
      <selection activeCell="A6" sqref="A6"/>
    </sheetView>
  </sheetViews>
  <sheetFormatPr baseColWidth="10" defaultColWidth="8.83203125" defaultRowHeight="14"/>
  <cols>
    <col min="3" max="3" width="44" customWidth="1"/>
    <col min="5" max="5" width="23.1640625" customWidth="1"/>
    <col min="6" max="6" width="11.83203125" customWidth="1"/>
    <col min="10" max="10" width="20.1640625" customWidth="1"/>
    <col min="11" max="12" width="0" hidden="1" customWidth="1"/>
    <col min="15" max="15" width="12.1640625" customWidth="1"/>
    <col min="16" max="16" width="10.33203125" customWidth="1"/>
    <col min="17" max="17" width="10.1640625" customWidth="1"/>
    <col min="19" max="19" width="11.1640625" customWidth="1"/>
    <col min="20" max="20" width="0" hidden="1" customWidth="1"/>
    <col min="21" max="21" width="0.1640625" customWidth="1"/>
    <col min="22" max="23" width="12.1640625" customWidth="1"/>
    <col min="24" max="24" width="14.1640625" customWidth="1"/>
    <col min="25" max="31" width="11.33203125" customWidth="1"/>
    <col min="32" max="77" width="13.1640625" customWidth="1"/>
  </cols>
  <sheetData>
    <row r="1" spans="1:77" ht="18">
      <c r="A1" s="80" t="s">
        <v>0</v>
      </c>
    </row>
    <row r="2" spans="1:77" ht="16">
      <c r="A2" s="78" t="s">
        <v>1</v>
      </c>
      <c r="B2" s="3"/>
      <c r="C2" s="5"/>
      <c r="D2" s="79"/>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78"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c r="A4" s="77" t="s">
        <v>3</v>
      </c>
      <c r="B4" s="73"/>
      <c r="C4" s="76"/>
      <c r="D4" s="71"/>
      <c r="E4" s="75"/>
      <c r="F4" s="71"/>
      <c r="G4" s="74"/>
      <c r="H4" s="74"/>
      <c r="I4" s="74"/>
      <c r="J4" s="74"/>
      <c r="K4" s="72"/>
      <c r="L4" s="71"/>
      <c r="M4" s="71"/>
      <c r="N4" s="71"/>
      <c r="O4" s="71"/>
      <c r="P4" s="71"/>
      <c r="Q4" s="71"/>
      <c r="R4" s="71"/>
      <c r="S4" s="71"/>
      <c r="T4" s="71"/>
      <c r="U4" s="71"/>
      <c r="V4" s="71"/>
      <c r="W4" s="71"/>
      <c r="X4" s="71"/>
      <c r="Y4" s="71"/>
      <c r="Z4" s="71"/>
      <c r="AA4" s="71"/>
      <c r="AB4" s="72"/>
      <c r="AC4" s="74"/>
      <c r="AD4" s="73"/>
      <c r="AE4" s="73"/>
      <c r="AF4" s="72"/>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row>
    <row r="5" spans="1:77">
      <c r="B5" s="66"/>
      <c r="C5" s="70"/>
      <c r="D5" s="68"/>
      <c r="E5" s="68"/>
      <c r="F5" s="68"/>
      <c r="G5" s="67"/>
      <c r="H5" s="67"/>
      <c r="I5" s="67"/>
      <c r="J5" s="67"/>
      <c r="K5" s="69"/>
      <c r="L5" s="68"/>
      <c r="M5" s="68"/>
      <c r="N5" s="68"/>
      <c r="O5" s="68"/>
      <c r="P5" s="68"/>
      <c r="Q5" s="68"/>
      <c r="R5" s="68"/>
      <c r="S5" s="68"/>
      <c r="T5" s="68"/>
      <c r="U5" s="68"/>
      <c r="V5" s="68"/>
      <c r="W5" s="68"/>
      <c r="X5" s="68"/>
      <c r="Y5" s="68"/>
      <c r="Z5" s="68"/>
      <c r="AA5" s="68"/>
      <c r="AB5" s="68"/>
      <c r="AC5" s="67"/>
      <c r="AD5" s="66"/>
      <c r="AE5" s="66"/>
      <c r="AF5" s="65"/>
      <c r="AG5" s="160" t="s">
        <v>4</v>
      </c>
      <c r="AH5" s="160"/>
      <c r="AI5" s="160"/>
      <c r="AJ5" s="160"/>
      <c r="AK5" s="160"/>
      <c r="AL5" s="160"/>
      <c r="AM5" s="160"/>
      <c r="AN5" s="160"/>
      <c r="AO5" s="160"/>
      <c r="AP5" s="160"/>
      <c r="AQ5" s="161" t="s">
        <v>5</v>
      </c>
      <c r="AR5" s="161"/>
      <c r="AS5" s="161"/>
      <c r="AT5" s="161"/>
      <c r="AU5" s="161"/>
      <c r="AV5" s="161"/>
      <c r="AW5" s="161"/>
      <c r="AX5" s="161"/>
      <c r="AY5" s="161"/>
      <c r="AZ5" s="161"/>
      <c r="BA5" s="162" t="s">
        <v>6</v>
      </c>
      <c r="BB5" s="162"/>
      <c r="BC5" s="162"/>
      <c r="BD5" s="162"/>
      <c r="BE5" s="162"/>
      <c r="BF5" s="162"/>
      <c r="BG5" s="162"/>
      <c r="BH5" s="162"/>
      <c r="BI5" s="163" t="s">
        <v>7</v>
      </c>
      <c r="BJ5" s="163"/>
      <c r="BK5" s="163"/>
      <c r="BL5" s="163"/>
      <c r="BM5" s="164" t="s">
        <v>8</v>
      </c>
      <c r="BN5" s="164"/>
      <c r="BO5" s="164"/>
      <c r="BP5" s="164"/>
      <c r="BQ5" s="164"/>
      <c r="BR5" s="164"/>
      <c r="BS5" s="164"/>
      <c r="BT5" s="164"/>
      <c r="BU5" s="164"/>
      <c r="BV5" s="164"/>
      <c r="BW5" s="164"/>
      <c r="BX5" s="159" t="s">
        <v>9</v>
      </c>
      <c r="BY5" s="159"/>
    </row>
    <row r="6" spans="1:77" ht="96.75" customHeight="1">
      <c r="A6" s="63" t="s">
        <v>10</v>
      </c>
      <c r="B6" s="64" t="s">
        <v>11</v>
      </c>
      <c r="C6" s="63" t="s">
        <v>12</v>
      </c>
      <c r="D6" s="63" t="s">
        <v>13</v>
      </c>
      <c r="E6" s="63" t="s">
        <v>14</v>
      </c>
      <c r="F6" s="63" t="s">
        <v>15</v>
      </c>
      <c r="G6" s="63" t="s">
        <v>16</v>
      </c>
      <c r="H6" s="63" t="s">
        <v>17</v>
      </c>
      <c r="I6" s="63" t="s">
        <v>18</v>
      </c>
      <c r="J6" s="63" t="s">
        <v>19</v>
      </c>
      <c r="K6" s="62" t="s">
        <v>20</v>
      </c>
      <c r="L6" s="62" t="s">
        <v>21</v>
      </c>
      <c r="M6" s="62" t="s">
        <v>22</v>
      </c>
      <c r="N6" s="62" t="s">
        <v>23</v>
      </c>
      <c r="O6" s="62" t="s">
        <v>24</v>
      </c>
      <c r="P6" s="62" t="s">
        <v>25</v>
      </c>
      <c r="Q6" s="62" t="s">
        <v>26</v>
      </c>
      <c r="R6" s="62" t="s">
        <v>27</v>
      </c>
      <c r="S6" s="62" t="s">
        <v>28</v>
      </c>
      <c r="T6" s="61" t="s">
        <v>29</v>
      </c>
      <c r="U6" s="61" t="s">
        <v>30</v>
      </c>
      <c r="V6" s="61" t="s">
        <v>31</v>
      </c>
      <c r="W6" s="61" t="s">
        <v>32</v>
      </c>
      <c r="X6" s="61" t="s">
        <v>33</v>
      </c>
      <c r="Y6" s="61" t="s">
        <v>34</v>
      </c>
      <c r="Z6" s="61" t="s">
        <v>35</v>
      </c>
      <c r="AA6" s="61" t="s">
        <v>36</v>
      </c>
      <c r="AB6" s="61" t="s">
        <v>37</v>
      </c>
      <c r="AC6" s="61" t="s">
        <v>38</v>
      </c>
      <c r="AD6" s="61" t="s">
        <v>39</v>
      </c>
      <c r="AE6" s="61" t="s">
        <v>40</v>
      </c>
      <c r="AF6" s="60" t="s">
        <v>41</v>
      </c>
      <c r="AG6" s="59" t="s">
        <v>42</v>
      </c>
      <c r="AH6" s="59" t="s">
        <v>43</v>
      </c>
      <c r="AI6" s="59" t="s">
        <v>44</v>
      </c>
      <c r="AJ6" s="59" t="s">
        <v>45</v>
      </c>
      <c r="AK6" s="59" t="s">
        <v>46</v>
      </c>
      <c r="AL6" s="59" t="s">
        <v>47</v>
      </c>
      <c r="AM6" s="59" t="s">
        <v>48</v>
      </c>
      <c r="AN6" s="59" t="s">
        <v>49</v>
      </c>
      <c r="AO6" s="59" t="s">
        <v>50</v>
      </c>
      <c r="AP6" s="59" t="s">
        <v>51</v>
      </c>
      <c r="AQ6" s="58" t="s">
        <v>52</v>
      </c>
      <c r="AR6" s="58" t="s">
        <v>53</v>
      </c>
      <c r="AS6" s="58" t="s">
        <v>54</v>
      </c>
      <c r="AT6" s="58" t="s">
        <v>55</v>
      </c>
      <c r="AU6" s="58" t="s">
        <v>56</v>
      </c>
      <c r="AV6" s="58" t="s">
        <v>57</v>
      </c>
      <c r="AW6" s="58" t="s">
        <v>58</v>
      </c>
      <c r="AX6" s="58" t="s">
        <v>59</v>
      </c>
      <c r="AY6" s="58" t="s">
        <v>60</v>
      </c>
      <c r="AZ6" s="58" t="s">
        <v>61</v>
      </c>
      <c r="BA6" s="57" t="s">
        <v>62</v>
      </c>
      <c r="BB6" s="57" t="s">
        <v>63</v>
      </c>
      <c r="BC6" s="57" t="s">
        <v>64</v>
      </c>
      <c r="BD6" s="57" t="s">
        <v>65</v>
      </c>
      <c r="BE6" s="57" t="s">
        <v>66</v>
      </c>
      <c r="BF6" s="57" t="s">
        <v>67</v>
      </c>
      <c r="BG6" s="57" t="s">
        <v>68</v>
      </c>
      <c r="BH6" s="57" t="s">
        <v>69</v>
      </c>
      <c r="BI6" s="56" t="s">
        <v>70</v>
      </c>
      <c r="BJ6" s="56" t="s">
        <v>71</v>
      </c>
      <c r="BK6" s="56" t="s">
        <v>72</v>
      </c>
      <c r="BL6" s="56" t="s">
        <v>73</v>
      </c>
      <c r="BM6" s="55" t="s">
        <v>74</v>
      </c>
      <c r="BN6" s="55" t="s">
        <v>75</v>
      </c>
      <c r="BO6" s="55" t="s">
        <v>76</v>
      </c>
      <c r="BP6" s="55" t="s">
        <v>77</v>
      </c>
      <c r="BQ6" s="55" t="s">
        <v>78</v>
      </c>
      <c r="BR6" s="55" t="s">
        <v>79</v>
      </c>
      <c r="BS6" s="55" t="s">
        <v>80</v>
      </c>
      <c r="BT6" s="55" t="s">
        <v>81</v>
      </c>
      <c r="BU6" s="55" t="s">
        <v>82</v>
      </c>
      <c r="BV6" s="55" t="s">
        <v>83</v>
      </c>
      <c r="BW6" s="55" t="s">
        <v>84</v>
      </c>
      <c r="BX6" s="54" t="s">
        <v>85</v>
      </c>
      <c r="BY6" s="54" t="s">
        <v>86</v>
      </c>
    </row>
    <row r="7" spans="1:77">
      <c r="A7" s="24">
        <v>2010</v>
      </c>
      <c r="B7" s="24">
        <v>1838</v>
      </c>
      <c r="C7" s="24" t="s">
        <v>87</v>
      </c>
      <c r="D7" s="24">
        <v>30424</v>
      </c>
      <c r="E7" s="24" t="s">
        <v>88</v>
      </c>
      <c r="F7" s="24" t="s">
        <v>89</v>
      </c>
      <c r="G7" s="15" t="s">
        <v>90</v>
      </c>
      <c r="H7" s="28">
        <v>37133</v>
      </c>
      <c r="I7" s="28">
        <v>40185</v>
      </c>
      <c r="J7" s="15" t="s">
        <v>91</v>
      </c>
      <c r="K7" s="53"/>
      <c r="L7" s="50"/>
      <c r="M7" s="29">
        <v>0</v>
      </c>
      <c r="N7" s="29">
        <v>250</v>
      </c>
      <c r="O7" s="29">
        <v>250</v>
      </c>
      <c r="P7" s="29">
        <v>0</v>
      </c>
      <c r="Q7" s="29">
        <v>326</v>
      </c>
      <c r="R7" s="29">
        <v>181</v>
      </c>
      <c r="S7" s="29">
        <v>757</v>
      </c>
      <c r="T7" s="29"/>
      <c r="U7" s="29"/>
      <c r="V7" s="29">
        <v>0</v>
      </c>
      <c r="W7" s="29">
        <v>248.46</v>
      </c>
      <c r="X7" s="29">
        <v>248.46</v>
      </c>
      <c r="Y7" s="29">
        <v>0</v>
      </c>
      <c r="Z7" s="29">
        <v>354.66</v>
      </c>
      <c r="AA7" s="29">
        <v>362.39</v>
      </c>
      <c r="AB7" s="29">
        <v>965.51</v>
      </c>
      <c r="AC7" s="40" t="s">
        <v>92</v>
      </c>
      <c r="AD7" s="39"/>
      <c r="AE7" s="39"/>
      <c r="AF7" s="44" t="s">
        <v>93</v>
      </c>
      <c r="AG7" s="14">
        <v>0</v>
      </c>
      <c r="AH7" s="14">
        <v>0</v>
      </c>
      <c r="AI7" s="14">
        <v>0</v>
      </c>
      <c r="AJ7" s="14">
        <v>0</v>
      </c>
      <c r="AK7" s="14">
        <v>0</v>
      </c>
      <c r="AL7" s="14">
        <v>0</v>
      </c>
      <c r="AM7" s="14">
        <v>0</v>
      </c>
      <c r="AN7" s="14">
        <v>0</v>
      </c>
      <c r="AO7" s="43">
        <v>0</v>
      </c>
      <c r="AP7" s="43">
        <v>0</v>
      </c>
      <c r="AQ7" s="43">
        <v>614416</v>
      </c>
      <c r="AR7" s="43">
        <v>0</v>
      </c>
      <c r="AS7" s="43">
        <v>1781</v>
      </c>
      <c r="AT7" s="43">
        <v>176</v>
      </c>
      <c r="AU7" s="43">
        <v>1605</v>
      </c>
      <c r="AV7" s="43">
        <v>1191.11499</v>
      </c>
      <c r="AW7" s="43">
        <v>589.88500999999997</v>
      </c>
      <c r="AX7" s="43">
        <v>0</v>
      </c>
      <c r="AY7" s="43">
        <v>0</v>
      </c>
      <c r="AZ7" s="43">
        <v>0</v>
      </c>
      <c r="BA7" s="43">
        <v>0</v>
      </c>
      <c r="BB7" s="43">
        <v>0</v>
      </c>
      <c r="BC7" s="43">
        <v>0</v>
      </c>
      <c r="BD7" s="43">
        <v>0</v>
      </c>
      <c r="BE7" s="43">
        <v>0</v>
      </c>
      <c r="BF7" s="43">
        <v>0</v>
      </c>
      <c r="BG7" s="43">
        <v>0</v>
      </c>
      <c r="BH7" s="43">
        <v>0</v>
      </c>
      <c r="BI7" s="43">
        <v>0</v>
      </c>
      <c r="BJ7" s="43">
        <v>0</v>
      </c>
      <c r="BK7" s="43">
        <v>0</v>
      </c>
      <c r="BL7" s="43">
        <v>0</v>
      </c>
      <c r="BM7" s="43">
        <v>0</v>
      </c>
      <c r="BN7" s="43">
        <v>0</v>
      </c>
      <c r="BO7" s="43">
        <v>0</v>
      </c>
      <c r="BP7" s="43">
        <v>0</v>
      </c>
      <c r="BQ7" s="43">
        <v>0</v>
      </c>
      <c r="BR7" s="43">
        <v>0</v>
      </c>
      <c r="BS7" s="43">
        <v>0</v>
      </c>
      <c r="BT7" s="43">
        <v>0</v>
      </c>
      <c r="BU7" s="43">
        <v>0</v>
      </c>
      <c r="BV7" s="43">
        <v>0</v>
      </c>
      <c r="BW7" s="43">
        <v>0</v>
      </c>
      <c r="BX7" s="43">
        <v>0</v>
      </c>
      <c r="BY7" s="43">
        <v>0</v>
      </c>
    </row>
    <row r="8" spans="1:77">
      <c r="A8" s="24">
        <v>2010</v>
      </c>
      <c r="B8" s="24">
        <v>1985</v>
      </c>
      <c r="C8" s="24" t="s">
        <v>94</v>
      </c>
      <c r="D8" s="24">
        <v>32327</v>
      </c>
      <c r="E8" s="24" t="s">
        <v>88</v>
      </c>
      <c r="F8" s="24" t="s">
        <v>89</v>
      </c>
      <c r="G8" s="15" t="s">
        <v>90</v>
      </c>
      <c r="H8" s="28">
        <v>37609</v>
      </c>
      <c r="I8" s="28">
        <v>39994</v>
      </c>
      <c r="J8" s="15" t="s">
        <v>91</v>
      </c>
      <c r="K8" s="53"/>
      <c r="L8" s="50"/>
      <c r="M8" s="29">
        <v>0</v>
      </c>
      <c r="N8" s="29">
        <v>82.36</v>
      </c>
      <c r="O8" s="29">
        <v>82.36</v>
      </c>
      <c r="P8" s="29">
        <v>0</v>
      </c>
      <c r="Q8" s="29">
        <v>82.98</v>
      </c>
      <c r="R8" s="29">
        <v>0</v>
      </c>
      <c r="S8" s="29">
        <v>165.34</v>
      </c>
      <c r="T8" s="29"/>
      <c r="U8" s="29"/>
      <c r="V8" s="29">
        <v>0</v>
      </c>
      <c r="W8" s="29">
        <v>81.89</v>
      </c>
      <c r="X8" s="29">
        <v>81.89</v>
      </c>
      <c r="Y8" s="29">
        <v>0</v>
      </c>
      <c r="Z8" s="29">
        <v>91.72</v>
      </c>
      <c r="AA8" s="29">
        <v>0</v>
      </c>
      <c r="AB8" s="29">
        <v>173.61</v>
      </c>
      <c r="AC8" s="40" t="s">
        <v>92</v>
      </c>
      <c r="AD8" s="39"/>
      <c r="AE8" s="39"/>
      <c r="AF8" s="44" t="s">
        <v>93</v>
      </c>
      <c r="AG8" s="14">
        <v>0</v>
      </c>
      <c r="AH8" s="14">
        <v>0</v>
      </c>
      <c r="AI8" s="14">
        <v>0</v>
      </c>
      <c r="AJ8" s="14">
        <v>0</v>
      </c>
      <c r="AK8" s="14">
        <v>0</v>
      </c>
      <c r="AL8" s="14">
        <v>0</v>
      </c>
      <c r="AM8" s="14">
        <v>0</v>
      </c>
      <c r="AN8" s="14">
        <v>0</v>
      </c>
      <c r="AO8" s="43">
        <v>0</v>
      </c>
      <c r="AP8" s="43">
        <v>0</v>
      </c>
      <c r="AQ8" s="43">
        <v>0</v>
      </c>
      <c r="AR8" s="43">
        <v>0</v>
      </c>
      <c r="AS8" s="43">
        <v>0</v>
      </c>
      <c r="AT8" s="43">
        <v>0</v>
      </c>
      <c r="AU8" s="43">
        <v>0</v>
      </c>
      <c r="AV8" s="43">
        <v>0</v>
      </c>
      <c r="AW8" s="43">
        <v>0</v>
      </c>
      <c r="AX8" s="43">
        <v>0</v>
      </c>
      <c r="AY8" s="43">
        <v>0</v>
      </c>
      <c r="AZ8" s="43">
        <v>0</v>
      </c>
      <c r="BA8" s="43">
        <v>0</v>
      </c>
      <c r="BB8" s="43">
        <v>0</v>
      </c>
      <c r="BC8" s="43">
        <v>0</v>
      </c>
      <c r="BD8" s="43">
        <v>0</v>
      </c>
      <c r="BE8" s="43">
        <v>540</v>
      </c>
      <c r="BF8" s="43">
        <v>0</v>
      </c>
      <c r="BG8" s="43">
        <v>0</v>
      </c>
      <c r="BH8" s="43">
        <v>0</v>
      </c>
      <c r="BI8" s="43">
        <v>0</v>
      </c>
      <c r="BJ8" s="43">
        <v>0</v>
      </c>
      <c r="BK8" s="43">
        <v>0</v>
      </c>
      <c r="BL8" s="43">
        <v>0</v>
      </c>
      <c r="BM8" s="43">
        <v>0</v>
      </c>
      <c r="BN8" s="43">
        <v>0</v>
      </c>
      <c r="BO8" s="43">
        <v>0</v>
      </c>
      <c r="BP8" s="43">
        <v>0</v>
      </c>
      <c r="BQ8" s="43">
        <v>0</v>
      </c>
      <c r="BR8" s="43">
        <v>0</v>
      </c>
      <c r="BS8" s="43">
        <v>0</v>
      </c>
      <c r="BT8" s="43">
        <v>0</v>
      </c>
      <c r="BU8" s="43">
        <v>0</v>
      </c>
      <c r="BV8" s="43">
        <v>0</v>
      </c>
      <c r="BW8" s="43">
        <v>0</v>
      </c>
      <c r="BX8" s="43">
        <v>0</v>
      </c>
      <c r="BY8" s="43">
        <v>0</v>
      </c>
    </row>
    <row r="9" spans="1:77">
      <c r="A9" s="24">
        <v>2010</v>
      </c>
      <c r="B9" s="24">
        <v>1835</v>
      </c>
      <c r="C9" s="24" t="s">
        <v>95</v>
      </c>
      <c r="D9" s="24">
        <v>33165</v>
      </c>
      <c r="E9" s="24" t="s">
        <v>88</v>
      </c>
      <c r="F9" s="24" t="s">
        <v>96</v>
      </c>
      <c r="G9" s="15" t="s">
        <v>90</v>
      </c>
      <c r="H9" s="28">
        <v>37131</v>
      </c>
      <c r="I9" s="28">
        <v>39737</v>
      </c>
      <c r="J9" s="15" t="s">
        <v>91</v>
      </c>
      <c r="K9" s="53"/>
      <c r="L9" s="50"/>
      <c r="M9" s="29">
        <v>0</v>
      </c>
      <c r="N9" s="29">
        <v>150</v>
      </c>
      <c r="O9" s="29">
        <v>150</v>
      </c>
      <c r="P9" s="29">
        <v>0.3</v>
      </c>
      <c r="Q9" s="29">
        <v>254.42599999999999</v>
      </c>
      <c r="R9" s="29">
        <v>0</v>
      </c>
      <c r="S9" s="29">
        <v>404.726</v>
      </c>
      <c r="T9" s="29"/>
      <c r="U9" s="29"/>
      <c r="V9" s="29">
        <v>0</v>
      </c>
      <c r="W9" s="29">
        <v>113.768</v>
      </c>
      <c r="X9" s="29">
        <v>113.768</v>
      </c>
      <c r="Y9" s="29">
        <v>0.28599999999999998</v>
      </c>
      <c r="Z9" s="29">
        <v>221.351</v>
      </c>
      <c r="AA9" s="29">
        <v>0</v>
      </c>
      <c r="AB9" s="29">
        <v>335.40499999999997</v>
      </c>
      <c r="AC9" s="40" t="s">
        <v>93</v>
      </c>
      <c r="AD9" s="39" t="s">
        <v>97</v>
      </c>
      <c r="AE9" s="39" t="s">
        <v>98</v>
      </c>
      <c r="AF9" s="44" t="s">
        <v>93</v>
      </c>
      <c r="AG9" s="14">
        <v>0</v>
      </c>
      <c r="AH9" s="14">
        <v>0</v>
      </c>
      <c r="AI9" s="14">
        <v>0</v>
      </c>
      <c r="AJ9" s="14">
        <v>0</v>
      </c>
      <c r="AK9" s="14">
        <v>0</v>
      </c>
      <c r="AL9" s="14">
        <v>0</v>
      </c>
      <c r="AM9" s="14">
        <v>0</v>
      </c>
      <c r="AN9" s="14">
        <v>0</v>
      </c>
      <c r="AO9" s="43">
        <v>0</v>
      </c>
      <c r="AP9" s="43">
        <v>0</v>
      </c>
      <c r="AQ9" s="43">
        <v>0</v>
      </c>
      <c r="AR9" s="43">
        <v>0</v>
      </c>
      <c r="AS9" s="43">
        <v>0</v>
      </c>
      <c r="AT9" s="43">
        <v>0</v>
      </c>
      <c r="AU9" s="43">
        <v>0</v>
      </c>
      <c r="AV9" s="43">
        <v>0</v>
      </c>
      <c r="AW9" s="43">
        <v>0</v>
      </c>
      <c r="AX9" s="43">
        <v>0</v>
      </c>
      <c r="AY9" s="43">
        <v>0</v>
      </c>
      <c r="AZ9" s="43">
        <v>0</v>
      </c>
      <c r="BA9" s="43">
        <v>0</v>
      </c>
      <c r="BB9" s="43">
        <v>0</v>
      </c>
      <c r="BC9" s="43">
        <v>0</v>
      </c>
      <c r="BD9" s="43">
        <v>0</v>
      </c>
      <c r="BE9" s="43">
        <v>0</v>
      </c>
      <c r="BF9" s="43">
        <v>0</v>
      </c>
      <c r="BG9" s="43">
        <v>11790000</v>
      </c>
      <c r="BH9" s="43">
        <v>0</v>
      </c>
      <c r="BI9" s="43">
        <v>0</v>
      </c>
      <c r="BJ9" s="43">
        <v>0</v>
      </c>
      <c r="BK9" s="43">
        <v>0</v>
      </c>
      <c r="BL9" s="43">
        <v>0</v>
      </c>
      <c r="BM9" s="43">
        <v>0</v>
      </c>
      <c r="BN9" s="43">
        <v>0</v>
      </c>
      <c r="BO9" s="43">
        <v>0</v>
      </c>
      <c r="BP9" s="43">
        <v>0</v>
      </c>
      <c r="BQ9" s="43">
        <v>0</v>
      </c>
      <c r="BR9" s="43">
        <v>0</v>
      </c>
      <c r="BS9" s="43">
        <v>0</v>
      </c>
      <c r="BT9" s="43">
        <v>0</v>
      </c>
      <c r="BU9" s="43">
        <v>0</v>
      </c>
      <c r="BV9" s="43">
        <v>0</v>
      </c>
      <c r="BW9" s="43">
        <v>0</v>
      </c>
      <c r="BX9" s="43">
        <v>0</v>
      </c>
      <c r="BY9" s="43">
        <v>0</v>
      </c>
    </row>
    <row r="10" spans="1:77">
      <c r="A10" s="24">
        <v>2010</v>
      </c>
      <c r="B10" s="24">
        <v>1924</v>
      </c>
      <c r="C10" s="24" t="s">
        <v>99</v>
      </c>
      <c r="D10" s="24">
        <v>33443</v>
      </c>
      <c r="E10" s="24" t="s">
        <v>88</v>
      </c>
      <c r="F10" s="24" t="s">
        <v>89</v>
      </c>
      <c r="G10" s="15" t="s">
        <v>90</v>
      </c>
      <c r="H10" s="28">
        <v>37551</v>
      </c>
      <c r="I10" s="28">
        <v>40413</v>
      </c>
      <c r="J10" s="15" t="s">
        <v>91</v>
      </c>
      <c r="K10" s="53"/>
      <c r="L10" s="50"/>
      <c r="M10" s="29">
        <v>0</v>
      </c>
      <c r="N10" s="29">
        <v>33.119</v>
      </c>
      <c r="O10" s="29">
        <v>33.119</v>
      </c>
      <c r="P10" s="29">
        <v>6.36</v>
      </c>
      <c r="Q10" s="29">
        <v>37.792999999999999</v>
      </c>
      <c r="R10" s="29">
        <v>0</v>
      </c>
      <c r="S10" s="29">
        <v>77.271999999999991</v>
      </c>
      <c r="T10" s="29"/>
      <c r="U10" s="29"/>
      <c r="V10" s="29">
        <v>0</v>
      </c>
      <c r="W10" s="29">
        <v>32.78</v>
      </c>
      <c r="X10" s="29">
        <v>32.78</v>
      </c>
      <c r="Y10" s="29">
        <v>6.2480000000000002</v>
      </c>
      <c r="Z10" s="29">
        <v>44.521000000000001</v>
      </c>
      <c r="AA10" s="29">
        <v>0</v>
      </c>
      <c r="AB10" s="29">
        <v>83.549000000000007</v>
      </c>
      <c r="AC10" s="40" t="s">
        <v>93</v>
      </c>
      <c r="AD10" s="39" t="s">
        <v>100</v>
      </c>
      <c r="AE10" s="39" t="s">
        <v>101</v>
      </c>
      <c r="AF10" s="44" t="s">
        <v>93</v>
      </c>
      <c r="AG10" s="14">
        <v>86682</v>
      </c>
      <c r="AH10" s="14">
        <v>0</v>
      </c>
      <c r="AI10" s="14">
        <v>0</v>
      </c>
      <c r="AJ10" s="14">
        <v>0</v>
      </c>
      <c r="AK10" s="14">
        <v>0</v>
      </c>
      <c r="AL10" s="14">
        <v>0</v>
      </c>
      <c r="AM10" s="14">
        <v>0</v>
      </c>
      <c r="AN10" s="14">
        <v>0</v>
      </c>
      <c r="AO10" s="43">
        <v>0</v>
      </c>
      <c r="AP10" s="43">
        <v>0</v>
      </c>
      <c r="AQ10" s="43">
        <v>0</v>
      </c>
      <c r="AR10" s="43">
        <v>0</v>
      </c>
      <c r="AS10" s="43">
        <v>0</v>
      </c>
      <c r="AT10" s="43">
        <v>0</v>
      </c>
      <c r="AU10" s="43">
        <v>0</v>
      </c>
      <c r="AV10" s="43">
        <v>0</v>
      </c>
      <c r="AW10" s="43">
        <v>0</v>
      </c>
      <c r="AX10" s="43">
        <v>0</v>
      </c>
      <c r="AY10" s="43">
        <v>0</v>
      </c>
      <c r="AZ10" s="43">
        <v>0</v>
      </c>
      <c r="BA10" s="43">
        <v>0</v>
      </c>
      <c r="BB10" s="43">
        <v>0</v>
      </c>
      <c r="BC10" s="43">
        <v>0</v>
      </c>
      <c r="BD10" s="43">
        <v>0</v>
      </c>
      <c r="BE10" s="43">
        <v>0</v>
      </c>
      <c r="BF10" s="43">
        <v>0</v>
      </c>
      <c r="BG10" s="43">
        <v>0</v>
      </c>
      <c r="BH10" s="43">
        <v>0</v>
      </c>
      <c r="BI10" s="43">
        <v>0</v>
      </c>
      <c r="BJ10" s="43">
        <v>0</v>
      </c>
      <c r="BK10" s="43">
        <v>0</v>
      </c>
      <c r="BL10" s="43">
        <v>0</v>
      </c>
      <c r="BM10" s="43">
        <v>0</v>
      </c>
      <c r="BN10" s="43">
        <v>0</v>
      </c>
      <c r="BO10" s="43">
        <v>0</v>
      </c>
      <c r="BP10" s="43">
        <v>0</v>
      </c>
      <c r="BQ10" s="43">
        <v>0</v>
      </c>
      <c r="BR10" s="43">
        <v>0</v>
      </c>
      <c r="BS10" s="43">
        <v>0</v>
      </c>
      <c r="BT10" s="43">
        <v>0</v>
      </c>
      <c r="BU10" s="43">
        <v>0</v>
      </c>
      <c r="BV10" s="43">
        <v>0</v>
      </c>
      <c r="BW10" s="43">
        <v>0</v>
      </c>
      <c r="BX10" s="43">
        <v>0</v>
      </c>
      <c r="BY10" s="43">
        <v>0</v>
      </c>
    </row>
    <row r="11" spans="1:77">
      <c r="A11" s="24">
        <v>2010</v>
      </c>
      <c r="B11" s="24">
        <v>7219</v>
      </c>
      <c r="C11" s="24" t="s">
        <v>102</v>
      </c>
      <c r="D11" s="24">
        <v>38917</v>
      </c>
      <c r="E11" s="24" t="s">
        <v>88</v>
      </c>
      <c r="F11" s="24" t="s">
        <v>103</v>
      </c>
      <c r="G11" s="23" t="s">
        <v>104</v>
      </c>
      <c r="H11" s="46">
        <v>38630</v>
      </c>
      <c r="I11" s="46">
        <v>40178</v>
      </c>
      <c r="J11" s="23" t="s">
        <v>91</v>
      </c>
      <c r="K11" s="45"/>
      <c r="L11" s="50"/>
      <c r="M11" s="29">
        <v>0</v>
      </c>
      <c r="N11" s="29">
        <v>75</v>
      </c>
      <c r="O11" s="29">
        <v>75</v>
      </c>
      <c r="P11" s="29">
        <v>0</v>
      </c>
      <c r="Q11" s="29">
        <v>0</v>
      </c>
      <c r="R11" s="29">
        <v>0</v>
      </c>
      <c r="S11" s="29">
        <v>75</v>
      </c>
      <c r="T11" s="29"/>
      <c r="U11" s="29"/>
      <c r="V11" s="29">
        <v>0</v>
      </c>
      <c r="W11" s="29">
        <v>73.7</v>
      </c>
      <c r="X11" s="29">
        <v>73.7</v>
      </c>
      <c r="Y11" s="29">
        <v>0</v>
      </c>
      <c r="Z11" s="29">
        <v>0</v>
      </c>
      <c r="AA11" s="29">
        <v>0</v>
      </c>
      <c r="AB11" s="29">
        <v>73.7</v>
      </c>
      <c r="AC11" s="40" t="s">
        <v>92</v>
      </c>
      <c r="AD11" s="39"/>
      <c r="AE11" s="39"/>
      <c r="AF11" s="44" t="s">
        <v>92</v>
      </c>
      <c r="AG11" s="14">
        <v>0</v>
      </c>
      <c r="AH11" s="14">
        <v>0</v>
      </c>
      <c r="AI11" s="14">
        <v>0</v>
      </c>
      <c r="AJ11" s="14">
        <v>0</v>
      </c>
      <c r="AK11" s="14">
        <v>0</v>
      </c>
      <c r="AL11" s="14">
        <v>0</v>
      </c>
      <c r="AM11" s="14">
        <v>0</v>
      </c>
      <c r="AN11" s="14">
        <v>0</v>
      </c>
      <c r="AO11" s="43">
        <v>0</v>
      </c>
      <c r="AP11" s="43">
        <v>0</v>
      </c>
      <c r="AQ11" s="43">
        <v>0</v>
      </c>
      <c r="AR11" s="43">
        <v>0</v>
      </c>
      <c r="AS11" s="43">
        <v>0</v>
      </c>
      <c r="AT11" s="43">
        <v>0</v>
      </c>
      <c r="AU11" s="43">
        <v>0</v>
      </c>
      <c r="AV11" s="43">
        <v>0</v>
      </c>
      <c r="AW11" s="43">
        <v>0</v>
      </c>
      <c r="AX11" s="43">
        <v>0</v>
      </c>
      <c r="AY11" s="43">
        <v>0</v>
      </c>
      <c r="AZ11" s="43">
        <v>0</v>
      </c>
      <c r="BA11" s="43">
        <v>0</v>
      </c>
      <c r="BB11" s="43">
        <v>0</v>
      </c>
      <c r="BC11" s="43">
        <v>0</v>
      </c>
      <c r="BD11" s="43">
        <v>0</v>
      </c>
      <c r="BE11" s="43">
        <v>0</v>
      </c>
      <c r="BF11" s="43">
        <v>0</v>
      </c>
      <c r="BG11" s="43">
        <v>0</v>
      </c>
      <c r="BH11" s="43">
        <v>0</v>
      </c>
      <c r="BI11" s="43">
        <v>0</v>
      </c>
      <c r="BJ11" s="43">
        <v>0</v>
      </c>
      <c r="BK11" s="43">
        <v>0</v>
      </c>
      <c r="BL11" s="43">
        <v>0</v>
      </c>
      <c r="BM11" s="43">
        <v>0</v>
      </c>
      <c r="BN11" s="43">
        <v>0</v>
      </c>
      <c r="BO11" s="43">
        <v>0</v>
      </c>
      <c r="BP11" s="43">
        <v>0</v>
      </c>
      <c r="BQ11" s="43">
        <v>0</v>
      </c>
      <c r="BR11" s="43">
        <v>0</v>
      </c>
      <c r="BS11" s="43">
        <v>0</v>
      </c>
      <c r="BT11" s="43">
        <v>0</v>
      </c>
      <c r="BU11" s="43">
        <v>0</v>
      </c>
      <c r="BV11" s="43">
        <v>0</v>
      </c>
      <c r="BW11" s="43">
        <v>0</v>
      </c>
      <c r="BX11" s="43">
        <v>0</v>
      </c>
      <c r="BY11" s="43">
        <v>0</v>
      </c>
    </row>
    <row r="12" spans="1:77">
      <c r="A12" s="24">
        <v>2010</v>
      </c>
      <c r="B12" s="24" t="s">
        <v>105</v>
      </c>
      <c r="C12" s="24" t="s">
        <v>106</v>
      </c>
      <c r="D12" s="24">
        <v>39905</v>
      </c>
      <c r="E12" s="24" t="s">
        <v>88</v>
      </c>
      <c r="F12" s="24" t="s">
        <v>107</v>
      </c>
      <c r="G12" s="23" t="s">
        <v>104</v>
      </c>
      <c r="H12" s="46">
        <v>38959</v>
      </c>
      <c r="I12" s="46">
        <v>40497</v>
      </c>
      <c r="J12" s="23" t="s">
        <v>91</v>
      </c>
      <c r="K12" s="45"/>
      <c r="L12" s="50"/>
      <c r="M12" s="29">
        <v>0</v>
      </c>
      <c r="N12" s="29">
        <v>75</v>
      </c>
      <c r="O12" s="29">
        <v>75</v>
      </c>
      <c r="P12" s="29">
        <v>1082</v>
      </c>
      <c r="Q12" s="29">
        <v>0</v>
      </c>
      <c r="R12" s="29">
        <v>0</v>
      </c>
      <c r="S12" s="29">
        <v>1157</v>
      </c>
      <c r="T12" s="29"/>
      <c r="U12" s="29"/>
      <c r="V12" s="29">
        <v>0</v>
      </c>
      <c r="W12" s="29">
        <v>75</v>
      </c>
      <c r="X12" s="29">
        <v>75</v>
      </c>
      <c r="Y12" s="29">
        <v>1313</v>
      </c>
      <c r="Z12" s="29">
        <v>0</v>
      </c>
      <c r="AA12" s="29">
        <v>0</v>
      </c>
      <c r="AB12" s="29">
        <v>1388</v>
      </c>
      <c r="AC12" s="40" t="s">
        <v>93</v>
      </c>
      <c r="AD12" s="39"/>
      <c r="AE12" s="39"/>
      <c r="AF12" s="44" t="s">
        <v>93</v>
      </c>
      <c r="AG12" s="14">
        <v>634000</v>
      </c>
      <c r="AH12" s="14">
        <v>0</v>
      </c>
      <c r="AI12" s="14">
        <v>0</v>
      </c>
      <c r="AJ12" s="14">
        <v>0</v>
      </c>
      <c r="AK12" s="14">
        <v>0</v>
      </c>
      <c r="AL12" s="14">
        <v>0</v>
      </c>
      <c r="AM12" s="14">
        <v>0</v>
      </c>
      <c r="AN12" s="14">
        <v>0</v>
      </c>
      <c r="AO12" s="43">
        <v>0</v>
      </c>
      <c r="AP12" s="43">
        <v>40000</v>
      </c>
      <c r="AQ12" s="43">
        <v>0</v>
      </c>
      <c r="AR12" s="43">
        <v>0</v>
      </c>
      <c r="AS12" s="43">
        <v>0</v>
      </c>
      <c r="AT12" s="43">
        <v>0</v>
      </c>
      <c r="AU12" s="43">
        <v>0</v>
      </c>
      <c r="AV12" s="43">
        <v>0</v>
      </c>
      <c r="AW12" s="43">
        <v>0</v>
      </c>
      <c r="AX12" s="43">
        <v>0</v>
      </c>
      <c r="AY12" s="43">
        <v>0</v>
      </c>
      <c r="AZ12" s="43">
        <v>0</v>
      </c>
      <c r="BA12" s="43">
        <v>0</v>
      </c>
      <c r="BB12" s="43">
        <v>0</v>
      </c>
      <c r="BC12" s="43">
        <v>0</v>
      </c>
      <c r="BD12" s="43">
        <v>0</v>
      </c>
      <c r="BE12" s="43">
        <v>0</v>
      </c>
      <c r="BF12" s="43">
        <v>0</v>
      </c>
      <c r="BG12" s="43">
        <v>0</v>
      </c>
      <c r="BH12" s="43">
        <v>0</v>
      </c>
      <c r="BI12" s="43">
        <v>0</v>
      </c>
      <c r="BJ12" s="43">
        <v>0</v>
      </c>
      <c r="BK12" s="43">
        <v>0</v>
      </c>
      <c r="BL12" s="43">
        <v>0</v>
      </c>
      <c r="BM12" s="43">
        <v>0</v>
      </c>
      <c r="BN12" s="43">
        <v>0</v>
      </c>
      <c r="BO12" s="43">
        <v>0</v>
      </c>
      <c r="BP12" s="43">
        <v>0</v>
      </c>
      <c r="BQ12" s="43">
        <v>0</v>
      </c>
      <c r="BR12" s="43">
        <v>0</v>
      </c>
      <c r="BS12" s="43">
        <v>0</v>
      </c>
      <c r="BT12" s="43">
        <v>0</v>
      </c>
      <c r="BU12" s="43">
        <v>0</v>
      </c>
      <c r="BV12" s="43">
        <v>0</v>
      </c>
      <c r="BW12" s="43">
        <v>0</v>
      </c>
      <c r="BX12" s="43">
        <v>0</v>
      </c>
      <c r="BY12" s="43">
        <v>0</v>
      </c>
    </row>
    <row r="13" spans="1:77">
      <c r="A13" s="24">
        <v>2011</v>
      </c>
      <c r="B13" s="24">
        <v>7240</v>
      </c>
      <c r="C13" s="24" t="s">
        <v>108</v>
      </c>
      <c r="D13" s="24">
        <v>40909</v>
      </c>
      <c r="E13" s="24" t="s">
        <v>88</v>
      </c>
      <c r="F13" s="24" t="s">
        <v>103</v>
      </c>
      <c r="G13" s="23" t="s">
        <v>104</v>
      </c>
      <c r="H13" s="46">
        <v>38925</v>
      </c>
      <c r="I13" s="46" t="s">
        <v>109</v>
      </c>
      <c r="J13" s="23" t="s">
        <v>91</v>
      </c>
      <c r="K13" s="45"/>
      <c r="L13" s="50"/>
      <c r="M13" s="29">
        <v>0</v>
      </c>
      <c r="N13" s="29">
        <v>30</v>
      </c>
      <c r="O13" s="29">
        <v>30</v>
      </c>
      <c r="P13" s="29">
        <v>0</v>
      </c>
      <c r="Q13" s="29">
        <v>0</v>
      </c>
      <c r="R13" s="29">
        <v>0</v>
      </c>
      <c r="S13" s="29">
        <v>30</v>
      </c>
      <c r="T13" s="29"/>
      <c r="U13" s="29"/>
      <c r="V13" s="29">
        <v>0</v>
      </c>
      <c r="W13" s="29">
        <v>27.64</v>
      </c>
      <c r="X13" s="29">
        <v>27.64</v>
      </c>
      <c r="Y13" s="29">
        <v>0</v>
      </c>
      <c r="Z13" s="29">
        <v>0</v>
      </c>
      <c r="AA13" s="29">
        <v>0</v>
      </c>
      <c r="AB13" s="29">
        <v>27.64</v>
      </c>
      <c r="AC13" s="40" t="s">
        <v>92</v>
      </c>
      <c r="AD13" s="39"/>
      <c r="AE13" s="39"/>
      <c r="AF13" s="44" t="s">
        <v>93</v>
      </c>
      <c r="AG13" s="14">
        <v>0</v>
      </c>
      <c r="AH13" s="14">
        <v>0</v>
      </c>
      <c r="AI13" s="14">
        <v>0</v>
      </c>
      <c r="AJ13" s="14">
        <v>0</v>
      </c>
      <c r="AK13" s="14">
        <v>0</v>
      </c>
      <c r="AL13" s="14">
        <v>0</v>
      </c>
      <c r="AM13" s="14">
        <v>0</v>
      </c>
      <c r="AN13" s="14">
        <v>0</v>
      </c>
      <c r="AO13" s="43">
        <v>0</v>
      </c>
      <c r="AP13" s="43">
        <v>0</v>
      </c>
      <c r="AQ13" s="43">
        <v>0</v>
      </c>
      <c r="AR13" s="43">
        <v>0</v>
      </c>
      <c r="AS13" s="43">
        <v>0</v>
      </c>
      <c r="AT13" s="43">
        <v>0</v>
      </c>
      <c r="AU13" s="43">
        <v>0</v>
      </c>
      <c r="AV13" s="43">
        <v>0</v>
      </c>
      <c r="AW13" s="43">
        <v>0</v>
      </c>
      <c r="AX13" s="43">
        <v>0</v>
      </c>
      <c r="AY13" s="43">
        <v>0</v>
      </c>
      <c r="AZ13" s="43">
        <v>0</v>
      </c>
      <c r="BA13" s="43">
        <v>0</v>
      </c>
      <c r="BB13" s="43">
        <v>0</v>
      </c>
      <c r="BC13" s="43">
        <v>0</v>
      </c>
      <c r="BD13" s="43">
        <v>0</v>
      </c>
      <c r="BE13" s="43">
        <v>0</v>
      </c>
      <c r="BF13" s="43">
        <v>0</v>
      </c>
      <c r="BG13" s="43">
        <v>0</v>
      </c>
      <c r="BH13" s="43">
        <v>0</v>
      </c>
      <c r="BI13" s="43">
        <v>0</v>
      </c>
      <c r="BJ13" s="43">
        <v>0</v>
      </c>
      <c r="BK13" s="43">
        <v>0</v>
      </c>
      <c r="BL13" s="43">
        <v>4899.1392657419337</v>
      </c>
      <c r="BM13" s="43">
        <v>0</v>
      </c>
      <c r="BN13" s="43">
        <v>0</v>
      </c>
      <c r="BO13" s="43">
        <v>0</v>
      </c>
      <c r="BP13" s="43">
        <v>0</v>
      </c>
      <c r="BQ13" s="43">
        <v>0</v>
      </c>
      <c r="BR13" s="43">
        <v>0</v>
      </c>
      <c r="BS13" s="43">
        <v>0</v>
      </c>
      <c r="BT13" s="43">
        <v>0</v>
      </c>
      <c r="BU13" s="43">
        <v>0</v>
      </c>
      <c r="BV13" s="43">
        <v>0</v>
      </c>
      <c r="BW13" s="43">
        <v>0</v>
      </c>
      <c r="BX13" s="43">
        <v>0</v>
      </c>
      <c r="BY13" s="43">
        <v>0</v>
      </c>
    </row>
    <row r="14" spans="1:77">
      <c r="A14" s="24">
        <v>2011</v>
      </c>
      <c r="B14" s="24">
        <v>1918</v>
      </c>
      <c r="C14" s="24" t="s">
        <v>110</v>
      </c>
      <c r="D14" s="24">
        <v>32334</v>
      </c>
      <c r="E14" s="24" t="s">
        <v>88</v>
      </c>
      <c r="F14" s="24" t="s">
        <v>89</v>
      </c>
      <c r="G14" s="23" t="s">
        <v>90</v>
      </c>
      <c r="H14" s="46">
        <v>37519</v>
      </c>
      <c r="I14" s="46">
        <v>40039</v>
      </c>
      <c r="J14" s="23" t="s">
        <v>91</v>
      </c>
      <c r="K14" s="45"/>
      <c r="L14" s="50"/>
      <c r="M14" s="29">
        <v>0</v>
      </c>
      <c r="N14" s="29">
        <v>300</v>
      </c>
      <c r="O14" s="29">
        <v>300</v>
      </c>
      <c r="P14" s="29">
        <v>0</v>
      </c>
      <c r="Q14" s="29">
        <v>453</v>
      </c>
      <c r="R14" s="29">
        <v>266</v>
      </c>
      <c r="S14" s="29">
        <v>1019</v>
      </c>
      <c r="T14" s="29"/>
      <c r="U14" s="29"/>
      <c r="V14" s="29">
        <v>0</v>
      </c>
      <c r="W14" s="29">
        <v>299.99</v>
      </c>
      <c r="X14" s="29">
        <v>299.99</v>
      </c>
      <c r="Y14" s="29">
        <v>0</v>
      </c>
      <c r="Z14" s="29">
        <v>736.01</v>
      </c>
      <c r="AA14" s="29">
        <v>0</v>
      </c>
      <c r="AB14" s="29">
        <v>1036</v>
      </c>
      <c r="AC14" s="52" t="s">
        <v>92</v>
      </c>
      <c r="AD14" s="51"/>
      <c r="AE14" s="51"/>
      <c r="AF14" s="44" t="s">
        <v>93</v>
      </c>
      <c r="AG14" s="14">
        <v>0</v>
      </c>
      <c r="AH14" s="14">
        <v>0</v>
      </c>
      <c r="AI14" s="14">
        <v>0</v>
      </c>
      <c r="AJ14" s="14">
        <v>0</v>
      </c>
      <c r="AK14" s="14">
        <v>0</v>
      </c>
      <c r="AL14" s="14">
        <v>0</v>
      </c>
      <c r="AM14" s="14">
        <v>0</v>
      </c>
      <c r="AN14" s="14">
        <v>0</v>
      </c>
      <c r="AO14" s="43">
        <v>0</v>
      </c>
      <c r="AP14" s="43">
        <v>0</v>
      </c>
      <c r="AQ14" s="43">
        <v>746051</v>
      </c>
      <c r="AR14" s="43">
        <v>0</v>
      </c>
      <c r="AS14" s="43">
        <v>718</v>
      </c>
      <c r="AT14" s="43">
        <v>218</v>
      </c>
      <c r="AU14" s="43">
        <v>500</v>
      </c>
      <c r="AV14" s="43">
        <v>472.2831680000001</v>
      </c>
      <c r="AW14" s="43">
        <v>245.7168319999999</v>
      </c>
      <c r="AX14" s="43">
        <v>0</v>
      </c>
      <c r="AY14" s="43">
        <v>0</v>
      </c>
      <c r="AZ14" s="43">
        <v>0</v>
      </c>
      <c r="BA14" s="43">
        <v>0</v>
      </c>
      <c r="BB14" s="43">
        <v>0</v>
      </c>
      <c r="BC14" s="43">
        <v>0</v>
      </c>
      <c r="BD14" s="43">
        <v>0</v>
      </c>
      <c r="BE14" s="43">
        <v>0</v>
      </c>
      <c r="BF14" s="43">
        <v>0</v>
      </c>
      <c r="BG14" s="43">
        <v>0</v>
      </c>
      <c r="BH14" s="43">
        <v>0</v>
      </c>
      <c r="BI14" s="43">
        <v>0</v>
      </c>
      <c r="BJ14" s="43">
        <v>0</v>
      </c>
      <c r="BK14" s="43">
        <v>0</v>
      </c>
      <c r="BL14" s="43">
        <v>0</v>
      </c>
      <c r="BM14" s="43">
        <v>0</v>
      </c>
      <c r="BN14" s="43">
        <v>0</v>
      </c>
      <c r="BO14" s="43">
        <v>0</v>
      </c>
      <c r="BP14" s="43">
        <v>0</v>
      </c>
      <c r="BQ14" s="43">
        <v>0</v>
      </c>
      <c r="BR14" s="43">
        <v>0</v>
      </c>
      <c r="BS14" s="43">
        <v>0</v>
      </c>
      <c r="BT14" s="43">
        <v>0</v>
      </c>
      <c r="BU14" s="43">
        <v>0</v>
      </c>
      <c r="BV14" s="43">
        <v>0</v>
      </c>
      <c r="BW14" s="43">
        <v>0</v>
      </c>
      <c r="BX14" s="43">
        <v>0</v>
      </c>
      <c r="BY14" s="43">
        <v>0</v>
      </c>
    </row>
    <row r="15" spans="1:77">
      <c r="A15" s="24">
        <v>2011</v>
      </c>
      <c r="B15" s="24">
        <v>2014</v>
      </c>
      <c r="C15" s="24" t="s">
        <v>111</v>
      </c>
      <c r="D15" s="24">
        <v>32336</v>
      </c>
      <c r="E15" s="24" t="s">
        <v>88</v>
      </c>
      <c r="F15" s="24" t="s">
        <v>89</v>
      </c>
      <c r="G15" s="23" t="s">
        <v>90</v>
      </c>
      <c r="H15" s="46">
        <v>37922</v>
      </c>
      <c r="I15" s="46">
        <v>39903</v>
      </c>
      <c r="J15" s="23" t="s">
        <v>91</v>
      </c>
      <c r="K15" s="45"/>
      <c r="L15" s="50"/>
      <c r="M15" s="29">
        <v>0</v>
      </c>
      <c r="N15" s="29">
        <v>250</v>
      </c>
      <c r="O15" s="29">
        <v>250</v>
      </c>
      <c r="P15" s="29">
        <v>35</v>
      </c>
      <c r="Q15" s="29">
        <v>174</v>
      </c>
      <c r="R15" s="29">
        <v>123</v>
      </c>
      <c r="S15" s="29">
        <v>582</v>
      </c>
      <c r="T15" s="29"/>
      <c r="U15" s="29"/>
      <c r="V15" s="29">
        <v>0</v>
      </c>
      <c r="W15" s="29">
        <v>250</v>
      </c>
      <c r="X15" s="29">
        <v>250</v>
      </c>
      <c r="Y15" s="29">
        <v>264.39999999999998</v>
      </c>
      <c r="Z15" s="29">
        <v>252.3</v>
      </c>
      <c r="AA15" s="29">
        <v>0</v>
      </c>
      <c r="AB15" s="29">
        <v>766.7</v>
      </c>
      <c r="AC15" s="40" t="s">
        <v>93</v>
      </c>
      <c r="AD15" s="39" t="s">
        <v>112</v>
      </c>
      <c r="AE15" s="39" t="s">
        <v>113</v>
      </c>
      <c r="AF15" s="44" t="s">
        <v>93</v>
      </c>
      <c r="AG15" s="14">
        <v>0</v>
      </c>
      <c r="AH15" s="14">
        <v>0</v>
      </c>
      <c r="AI15" s="14">
        <v>0</v>
      </c>
      <c r="AJ15" s="14">
        <v>0</v>
      </c>
      <c r="AK15" s="14">
        <v>0</v>
      </c>
      <c r="AL15" s="14">
        <v>0</v>
      </c>
      <c r="AM15" s="14">
        <v>0</v>
      </c>
      <c r="AN15" s="14">
        <v>0</v>
      </c>
      <c r="AO15" s="43">
        <v>0</v>
      </c>
      <c r="AP15" s="43">
        <v>0</v>
      </c>
      <c r="AQ15" s="43">
        <v>151761</v>
      </c>
      <c r="AR15" s="43">
        <v>0</v>
      </c>
      <c r="AS15" s="43">
        <v>370</v>
      </c>
      <c r="AT15" s="43">
        <v>76</v>
      </c>
      <c r="AU15" s="43">
        <v>294</v>
      </c>
      <c r="AV15" s="43">
        <v>243.37712000000002</v>
      </c>
      <c r="AW15" s="43">
        <v>126.62287999999998</v>
      </c>
      <c r="AX15" s="43">
        <v>0</v>
      </c>
      <c r="AY15" s="43">
        <v>0</v>
      </c>
      <c r="AZ15" s="43">
        <v>0</v>
      </c>
      <c r="BA15" s="43">
        <v>0</v>
      </c>
      <c r="BB15" s="43">
        <v>0</v>
      </c>
      <c r="BC15" s="43">
        <v>0</v>
      </c>
      <c r="BD15" s="43">
        <v>0</v>
      </c>
      <c r="BE15" s="43">
        <v>0</v>
      </c>
      <c r="BF15" s="43">
        <v>0</v>
      </c>
      <c r="BG15" s="43">
        <v>0</v>
      </c>
      <c r="BH15" s="43">
        <v>0</v>
      </c>
      <c r="BI15" s="43">
        <v>0</v>
      </c>
      <c r="BJ15" s="43">
        <v>0</v>
      </c>
      <c r="BK15" s="43">
        <v>0</v>
      </c>
      <c r="BL15" s="43">
        <v>0</v>
      </c>
      <c r="BM15" s="43">
        <v>0</v>
      </c>
      <c r="BN15" s="43">
        <v>0</v>
      </c>
      <c r="BO15" s="43">
        <v>0</v>
      </c>
      <c r="BP15" s="43">
        <v>0</v>
      </c>
      <c r="BQ15" s="43">
        <v>0</v>
      </c>
      <c r="BR15" s="43">
        <v>0</v>
      </c>
      <c r="BS15" s="43">
        <v>0</v>
      </c>
      <c r="BT15" s="43">
        <v>0</v>
      </c>
      <c r="BU15" s="43">
        <v>0</v>
      </c>
      <c r="BV15" s="43">
        <v>0</v>
      </c>
      <c r="BW15" s="43">
        <v>0</v>
      </c>
      <c r="BX15" s="43">
        <v>0</v>
      </c>
      <c r="BY15" s="43">
        <v>197400</v>
      </c>
    </row>
    <row r="16" spans="1:77">
      <c r="A16" s="24">
        <v>2011</v>
      </c>
      <c r="B16" s="24">
        <v>2296</v>
      </c>
      <c r="C16" s="24" t="s">
        <v>114</v>
      </c>
      <c r="D16" s="24" t="s">
        <v>115</v>
      </c>
      <c r="E16" s="24" t="s">
        <v>88</v>
      </c>
      <c r="F16" s="24" t="s">
        <v>89</v>
      </c>
      <c r="G16" s="23" t="s">
        <v>90</v>
      </c>
      <c r="H16" s="46">
        <v>39069</v>
      </c>
      <c r="I16" s="46">
        <v>40269</v>
      </c>
      <c r="J16" s="23" t="s">
        <v>91</v>
      </c>
      <c r="K16" s="45"/>
      <c r="L16" s="50"/>
      <c r="M16" s="29">
        <v>0</v>
      </c>
      <c r="N16" s="29">
        <v>22</v>
      </c>
      <c r="O16" s="29">
        <v>22</v>
      </c>
      <c r="P16" s="29">
        <v>0</v>
      </c>
      <c r="Q16" s="29">
        <v>9.9600000000000009</v>
      </c>
      <c r="R16" s="29">
        <v>17.13</v>
      </c>
      <c r="S16" s="29">
        <v>49.09</v>
      </c>
      <c r="T16" s="29"/>
      <c r="U16" s="29"/>
      <c r="V16" s="29">
        <v>0</v>
      </c>
      <c r="W16" s="29">
        <v>22</v>
      </c>
      <c r="X16" s="29">
        <v>22</v>
      </c>
      <c r="Y16" s="29">
        <v>0</v>
      </c>
      <c r="Z16" s="29">
        <v>16.22</v>
      </c>
      <c r="AA16" s="29">
        <v>19.68</v>
      </c>
      <c r="AB16" s="29">
        <v>57.9</v>
      </c>
      <c r="AC16" s="40" t="s">
        <v>92</v>
      </c>
      <c r="AD16" s="39"/>
      <c r="AE16" s="39"/>
      <c r="AF16" s="44" t="s">
        <v>93</v>
      </c>
      <c r="AG16" s="14">
        <v>134811</v>
      </c>
      <c r="AH16" s="14">
        <v>0</v>
      </c>
      <c r="AI16" s="14">
        <v>0</v>
      </c>
      <c r="AJ16" s="14">
        <v>0</v>
      </c>
      <c r="AK16" s="14">
        <v>0</v>
      </c>
      <c r="AL16" s="14">
        <v>0</v>
      </c>
      <c r="AM16" s="14">
        <v>50.5</v>
      </c>
      <c r="AN16" s="14">
        <v>51</v>
      </c>
      <c r="AO16" s="43">
        <v>38.6</v>
      </c>
      <c r="AP16" s="43">
        <v>0</v>
      </c>
      <c r="AQ16" s="43">
        <v>0</v>
      </c>
      <c r="AR16" s="43">
        <v>0</v>
      </c>
      <c r="AS16" s="43">
        <v>0</v>
      </c>
      <c r="AT16" s="43">
        <v>0</v>
      </c>
      <c r="AU16" s="43">
        <v>0</v>
      </c>
      <c r="AV16" s="43">
        <v>0</v>
      </c>
      <c r="AW16" s="43">
        <v>0</v>
      </c>
      <c r="AX16" s="43">
        <v>0</v>
      </c>
      <c r="AY16" s="43">
        <v>0</v>
      </c>
      <c r="AZ16" s="43">
        <v>0</v>
      </c>
      <c r="BA16" s="43">
        <v>0</v>
      </c>
      <c r="BB16" s="43">
        <v>0</v>
      </c>
      <c r="BC16" s="43">
        <v>0</v>
      </c>
      <c r="BD16" s="43">
        <v>0</v>
      </c>
      <c r="BE16" s="43">
        <v>0</v>
      </c>
      <c r="BF16" s="43">
        <v>0</v>
      </c>
      <c r="BG16" s="43">
        <v>0</v>
      </c>
      <c r="BH16" s="43">
        <v>0</v>
      </c>
      <c r="BI16" s="43">
        <v>0</v>
      </c>
      <c r="BJ16" s="43">
        <v>0</v>
      </c>
      <c r="BK16" s="43">
        <v>0</v>
      </c>
      <c r="BL16" s="43">
        <v>0</v>
      </c>
      <c r="BM16" s="43">
        <v>0</v>
      </c>
      <c r="BN16" s="43">
        <v>0</v>
      </c>
      <c r="BO16" s="43">
        <v>0</v>
      </c>
      <c r="BP16" s="43">
        <v>0</v>
      </c>
      <c r="BQ16" s="43">
        <v>0</v>
      </c>
      <c r="BR16" s="43">
        <v>0</v>
      </c>
      <c r="BS16" s="43">
        <v>0</v>
      </c>
      <c r="BT16" s="43">
        <v>0</v>
      </c>
      <c r="BU16" s="43">
        <v>0</v>
      </c>
      <c r="BV16" s="43">
        <v>0</v>
      </c>
      <c r="BW16" s="43">
        <v>0</v>
      </c>
      <c r="BX16" s="43">
        <v>0</v>
      </c>
      <c r="BY16" s="43">
        <v>0</v>
      </c>
    </row>
    <row r="17" spans="1:77">
      <c r="A17" s="24">
        <v>2011</v>
      </c>
      <c r="B17" s="24">
        <v>2094</v>
      </c>
      <c r="C17" s="24" t="s">
        <v>116</v>
      </c>
      <c r="D17" s="24">
        <v>35337</v>
      </c>
      <c r="E17" s="24" t="s">
        <v>88</v>
      </c>
      <c r="F17" s="24" t="s">
        <v>89</v>
      </c>
      <c r="G17" s="23" t="s">
        <v>90</v>
      </c>
      <c r="H17" s="46">
        <v>38281</v>
      </c>
      <c r="I17" s="46">
        <v>40178</v>
      </c>
      <c r="J17" s="23" t="s">
        <v>91</v>
      </c>
      <c r="K17" s="45"/>
      <c r="L17" s="50"/>
      <c r="M17" s="29">
        <v>0</v>
      </c>
      <c r="N17" s="29">
        <v>200</v>
      </c>
      <c r="O17" s="29">
        <v>200</v>
      </c>
      <c r="P17" s="29">
        <v>271.39999999999998</v>
      </c>
      <c r="Q17" s="29">
        <v>0</v>
      </c>
      <c r="R17" s="29">
        <v>254.6</v>
      </c>
      <c r="S17" s="29">
        <v>726</v>
      </c>
      <c r="T17" s="29"/>
      <c r="U17" s="29"/>
      <c r="V17" s="29">
        <v>0</v>
      </c>
      <c r="W17" s="29">
        <v>200</v>
      </c>
      <c r="X17" s="29">
        <v>200</v>
      </c>
      <c r="Y17" s="29">
        <v>302.5</v>
      </c>
      <c r="Z17" s="29">
        <v>0</v>
      </c>
      <c r="AA17" s="29">
        <v>306.89999999999998</v>
      </c>
      <c r="AB17" s="29">
        <v>809.4</v>
      </c>
      <c r="AC17" s="40" t="s">
        <v>93</v>
      </c>
      <c r="AD17" s="39" t="s">
        <v>117</v>
      </c>
      <c r="AE17" s="39" t="s">
        <v>118</v>
      </c>
      <c r="AF17" s="44" t="s">
        <v>93</v>
      </c>
      <c r="AG17" s="14">
        <v>0</v>
      </c>
      <c r="AH17" s="14">
        <v>0</v>
      </c>
      <c r="AI17" s="14">
        <v>0</v>
      </c>
      <c r="AJ17" s="14">
        <v>0</v>
      </c>
      <c r="AK17" s="14">
        <v>0</v>
      </c>
      <c r="AL17" s="14">
        <v>0</v>
      </c>
      <c r="AM17" s="14">
        <v>0</v>
      </c>
      <c r="AN17" s="14">
        <v>0</v>
      </c>
      <c r="AO17" s="43">
        <v>0</v>
      </c>
      <c r="AP17" s="43">
        <v>0</v>
      </c>
      <c r="AQ17" s="43">
        <v>1231875</v>
      </c>
      <c r="AR17" s="43">
        <v>0</v>
      </c>
      <c r="AS17" s="43">
        <v>988</v>
      </c>
      <c r="AT17" s="43">
        <v>188</v>
      </c>
      <c r="AU17" s="43">
        <v>800</v>
      </c>
      <c r="AV17" s="43">
        <v>649.88268800000003</v>
      </c>
      <c r="AW17" s="43">
        <v>338.11731199999997</v>
      </c>
      <c r="AX17" s="43">
        <v>0</v>
      </c>
      <c r="AY17" s="43">
        <v>0</v>
      </c>
      <c r="AZ17" s="43">
        <v>0</v>
      </c>
      <c r="BA17" s="43">
        <v>0</v>
      </c>
      <c r="BB17" s="43">
        <v>0</v>
      </c>
      <c r="BC17" s="43">
        <v>0</v>
      </c>
      <c r="BD17" s="43">
        <v>0</v>
      </c>
      <c r="BE17" s="43">
        <v>0</v>
      </c>
      <c r="BF17" s="43">
        <v>0</v>
      </c>
      <c r="BG17" s="43">
        <v>0</v>
      </c>
      <c r="BH17" s="43">
        <v>0</v>
      </c>
      <c r="BI17" s="43">
        <v>0</v>
      </c>
      <c r="BJ17" s="43">
        <v>0</v>
      </c>
      <c r="BK17" s="43">
        <v>0</v>
      </c>
      <c r="BL17" s="43">
        <v>0</v>
      </c>
      <c r="BM17" s="43">
        <v>0</v>
      </c>
      <c r="BN17" s="43">
        <v>0</v>
      </c>
      <c r="BO17" s="43">
        <v>0</v>
      </c>
      <c r="BP17" s="43">
        <v>0</v>
      </c>
      <c r="BQ17" s="43">
        <v>0</v>
      </c>
      <c r="BR17" s="43">
        <v>0</v>
      </c>
      <c r="BS17" s="43">
        <v>0</v>
      </c>
      <c r="BT17" s="43">
        <v>0</v>
      </c>
      <c r="BU17" s="43">
        <v>0</v>
      </c>
      <c r="BV17" s="43">
        <v>0</v>
      </c>
      <c r="BW17" s="43">
        <v>0</v>
      </c>
      <c r="BX17" s="43">
        <v>0</v>
      </c>
      <c r="BY17" s="43">
        <v>16019577.509861931</v>
      </c>
    </row>
    <row r="18" spans="1:77">
      <c r="A18" s="24">
        <v>2011</v>
      </c>
      <c r="B18" s="24">
        <v>1919</v>
      </c>
      <c r="C18" s="24" t="s">
        <v>119</v>
      </c>
      <c r="D18" s="24" t="s">
        <v>120</v>
      </c>
      <c r="E18" s="24" t="s">
        <v>88</v>
      </c>
      <c r="F18" s="24" t="s">
        <v>121</v>
      </c>
      <c r="G18" s="23" t="s">
        <v>122</v>
      </c>
      <c r="H18" s="46">
        <v>37519</v>
      </c>
      <c r="I18" s="46">
        <v>40178</v>
      </c>
      <c r="J18" s="23" t="s">
        <v>91</v>
      </c>
      <c r="K18" s="45"/>
      <c r="L18" s="50"/>
      <c r="M18" s="29">
        <v>0</v>
      </c>
      <c r="N18" s="29">
        <v>150</v>
      </c>
      <c r="O18" s="29">
        <v>150</v>
      </c>
      <c r="P18" s="29">
        <v>0</v>
      </c>
      <c r="Q18" s="29">
        <v>207.7</v>
      </c>
      <c r="R18" s="29">
        <v>0</v>
      </c>
      <c r="S18" s="29">
        <v>357.7</v>
      </c>
      <c r="T18" s="29"/>
      <c r="U18" s="29"/>
      <c r="V18" s="29">
        <v>0</v>
      </c>
      <c r="W18" s="29">
        <v>148</v>
      </c>
      <c r="X18" s="29">
        <v>148</v>
      </c>
      <c r="Y18" s="29">
        <v>0</v>
      </c>
      <c r="Z18" s="29">
        <v>285.8</v>
      </c>
      <c r="AA18" s="29">
        <v>0</v>
      </c>
      <c r="AB18" s="29">
        <v>433.8</v>
      </c>
      <c r="AC18" s="40" t="s">
        <v>92</v>
      </c>
      <c r="AD18" s="39"/>
      <c r="AE18" s="39"/>
      <c r="AF18" s="44" t="s">
        <v>93</v>
      </c>
      <c r="AG18" s="14">
        <v>0</v>
      </c>
      <c r="AH18" s="14">
        <v>0</v>
      </c>
      <c r="AI18" s="14">
        <v>0</v>
      </c>
      <c r="AJ18" s="14">
        <v>0</v>
      </c>
      <c r="AK18" s="14">
        <v>0</v>
      </c>
      <c r="AL18" s="14">
        <v>0</v>
      </c>
      <c r="AM18" s="14">
        <v>0</v>
      </c>
      <c r="AN18" s="14">
        <v>0</v>
      </c>
      <c r="AO18" s="43">
        <v>0</v>
      </c>
      <c r="AP18" s="43">
        <v>0</v>
      </c>
      <c r="AQ18" s="43">
        <v>0</v>
      </c>
      <c r="AR18" s="43">
        <v>0</v>
      </c>
      <c r="AS18" s="43">
        <v>0</v>
      </c>
      <c r="AT18" s="43">
        <v>0</v>
      </c>
      <c r="AU18" s="43">
        <v>0</v>
      </c>
      <c r="AV18" s="43">
        <v>0</v>
      </c>
      <c r="AW18" s="43">
        <v>0</v>
      </c>
      <c r="AX18" s="43">
        <v>0</v>
      </c>
      <c r="AY18" s="43">
        <v>0</v>
      </c>
      <c r="AZ18" s="43">
        <v>0</v>
      </c>
      <c r="BA18" s="43">
        <v>0</v>
      </c>
      <c r="BB18" s="43">
        <v>0</v>
      </c>
      <c r="BC18" s="43">
        <v>0</v>
      </c>
      <c r="BD18" s="43">
        <v>0</v>
      </c>
      <c r="BE18" s="43">
        <v>0</v>
      </c>
      <c r="BF18" s="43">
        <v>0</v>
      </c>
      <c r="BG18" s="43">
        <v>0</v>
      </c>
      <c r="BH18" s="43">
        <v>6752768</v>
      </c>
      <c r="BI18" s="43">
        <v>0</v>
      </c>
      <c r="BJ18" s="43">
        <v>0</v>
      </c>
      <c r="BK18" s="43">
        <v>0</v>
      </c>
      <c r="BL18" s="43">
        <v>0</v>
      </c>
      <c r="BM18" s="43">
        <v>0</v>
      </c>
      <c r="BN18" s="43">
        <v>0</v>
      </c>
      <c r="BO18" s="43">
        <v>0</v>
      </c>
      <c r="BP18" s="43">
        <v>0</v>
      </c>
      <c r="BQ18" s="43">
        <v>0</v>
      </c>
      <c r="BR18" s="43">
        <v>0</v>
      </c>
      <c r="BS18" s="43">
        <v>0</v>
      </c>
      <c r="BT18" s="43">
        <v>0</v>
      </c>
      <c r="BU18" s="43">
        <v>0</v>
      </c>
      <c r="BV18" s="43">
        <v>0</v>
      </c>
      <c r="BW18" s="43">
        <v>0</v>
      </c>
      <c r="BX18" s="43">
        <v>0</v>
      </c>
      <c r="BY18" s="43">
        <v>0</v>
      </c>
    </row>
    <row r="19" spans="1:77">
      <c r="A19" s="24">
        <v>2011</v>
      </c>
      <c r="B19" s="24">
        <v>1996</v>
      </c>
      <c r="C19" s="24" t="s">
        <v>123</v>
      </c>
      <c r="D19" s="24">
        <v>34472</v>
      </c>
      <c r="E19" s="24" t="s">
        <v>88</v>
      </c>
      <c r="F19" s="24" t="s">
        <v>89</v>
      </c>
      <c r="G19" s="23" t="s">
        <v>90</v>
      </c>
      <c r="H19" s="46">
        <v>37736</v>
      </c>
      <c r="I19" s="46">
        <v>40448</v>
      </c>
      <c r="J19" s="23" t="s">
        <v>91</v>
      </c>
      <c r="K19" s="45"/>
      <c r="L19" s="50"/>
      <c r="M19" s="29">
        <v>0</v>
      </c>
      <c r="N19" s="29">
        <v>83</v>
      </c>
      <c r="O19" s="29">
        <v>83</v>
      </c>
      <c r="P19" s="29">
        <v>23.8</v>
      </c>
      <c r="Q19" s="29">
        <v>0</v>
      </c>
      <c r="R19" s="29">
        <v>86.8</v>
      </c>
      <c r="S19" s="29">
        <v>193.6</v>
      </c>
      <c r="T19" s="29"/>
      <c r="U19" s="29"/>
      <c r="V19" s="29">
        <v>0</v>
      </c>
      <c r="W19" s="29">
        <v>80.42</v>
      </c>
      <c r="X19" s="29">
        <v>80.42</v>
      </c>
      <c r="Y19" s="29">
        <v>74.37</v>
      </c>
      <c r="Z19" s="29">
        <v>0</v>
      </c>
      <c r="AA19" s="29">
        <v>57.93</v>
      </c>
      <c r="AB19" s="29">
        <v>212.72000000000003</v>
      </c>
      <c r="AC19" s="40" t="s">
        <v>93</v>
      </c>
      <c r="AD19" s="39" t="s">
        <v>124</v>
      </c>
      <c r="AE19" s="39" t="s">
        <v>118</v>
      </c>
      <c r="AF19" s="44" t="s">
        <v>93</v>
      </c>
      <c r="AG19" s="14">
        <v>0</v>
      </c>
      <c r="AH19" s="14">
        <v>0</v>
      </c>
      <c r="AI19" s="14">
        <v>0</v>
      </c>
      <c r="AJ19" s="14">
        <v>0</v>
      </c>
      <c r="AK19" s="14">
        <v>0</v>
      </c>
      <c r="AL19" s="14">
        <v>0</v>
      </c>
      <c r="AM19" s="14">
        <v>0</v>
      </c>
      <c r="AN19" s="14">
        <v>0</v>
      </c>
      <c r="AO19" s="43">
        <v>0</v>
      </c>
      <c r="AP19" s="43">
        <v>0</v>
      </c>
      <c r="AQ19" s="43">
        <v>0</v>
      </c>
      <c r="AR19" s="43">
        <v>0</v>
      </c>
      <c r="AS19" s="43">
        <v>0</v>
      </c>
      <c r="AT19" s="43">
        <v>0</v>
      </c>
      <c r="AU19" s="43">
        <v>0</v>
      </c>
      <c r="AV19" s="43">
        <v>0</v>
      </c>
      <c r="AW19" s="43">
        <v>0</v>
      </c>
      <c r="AX19" s="43">
        <v>0</v>
      </c>
      <c r="AY19" s="43">
        <v>0</v>
      </c>
      <c r="AZ19" s="43">
        <v>0</v>
      </c>
      <c r="BA19" s="43">
        <v>0</v>
      </c>
      <c r="BB19" s="43">
        <v>0</v>
      </c>
      <c r="BC19" s="43">
        <v>0</v>
      </c>
      <c r="BD19" s="43">
        <v>0</v>
      </c>
      <c r="BE19" s="43">
        <v>520000</v>
      </c>
      <c r="BF19" s="43">
        <v>0</v>
      </c>
      <c r="BG19" s="43">
        <v>0</v>
      </c>
      <c r="BH19" s="43">
        <v>0</v>
      </c>
      <c r="BI19" s="43">
        <v>0</v>
      </c>
      <c r="BJ19" s="43">
        <v>0</v>
      </c>
      <c r="BK19" s="43">
        <v>0</v>
      </c>
      <c r="BL19" s="43">
        <v>0</v>
      </c>
      <c r="BM19" s="43">
        <v>0</v>
      </c>
      <c r="BN19" s="43">
        <v>0</v>
      </c>
      <c r="BO19" s="43">
        <v>0</v>
      </c>
      <c r="BP19" s="43">
        <v>0</v>
      </c>
      <c r="BQ19" s="43">
        <v>0</v>
      </c>
      <c r="BR19" s="43">
        <v>0</v>
      </c>
      <c r="BS19" s="43">
        <v>0</v>
      </c>
      <c r="BT19" s="43">
        <v>0</v>
      </c>
      <c r="BU19" s="43">
        <v>0</v>
      </c>
      <c r="BV19" s="43">
        <v>0</v>
      </c>
      <c r="BW19" s="43">
        <v>0</v>
      </c>
      <c r="BX19" s="43">
        <v>0</v>
      </c>
      <c r="BY19" s="43">
        <v>0</v>
      </c>
    </row>
    <row r="20" spans="1:77">
      <c r="A20" s="24">
        <v>2012</v>
      </c>
      <c r="B20" s="24">
        <v>2024</v>
      </c>
      <c r="C20" s="24" t="s">
        <v>125</v>
      </c>
      <c r="D20" s="24" t="s">
        <v>126</v>
      </c>
      <c r="E20" s="24" t="s">
        <v>88</v>
      </c>
      <c r="F20" s="24" t="s">
        <v>89</v>
      </c>
      <c r="G20" s="23" t="s">
        <v>90</v>
      </c>
      <c r="H20" s="48">
        <v>37952</v>
      </c>
      <c r="I20" s="48">
        <v>40395</v>
      </c>
      <c r="J20" s="23" t="s">
        <v>91</v>
      </c>
      <c r="K20" s="45"/>
      <c r="L20" s="19"/>
      <c r="M20" s="29">
        <v>0</v>
      </c>
      <c r="N20" s="29">
        <v>270</v>
      </c>
      <c r="O20" s="29">
        <v>270</v>
      </c>
      <c r="P20" s="29">
        <v>0</v>
      </c>
      <c r="Q20" s="29">
        <v>492</v>
      </c>
      <c r="R20" s="29">
        <v>0</v>
      </c>
      <c r="S20" s="29">
        <v>762</v>
      </c>
      <c r="T20" s="29"/>
      <c r="U20" s="29"/>
      <c r="V20" s="29">
        <v>0</v>
      </c>
      <c r="W20" s="29">
        <v>264.14</v>
      </c>
      <c r="X20" s="29">
        <v>264.14</v>
      </c>
      <c r="Y20" s="29">
        <v>0</v>
      </c>
      <c r="Z20" s="29">
        <v>1068.8599999999999</v>
      </c>
      <c r="AA20" s="29">
        <v>0</v>
      </c>
      <c r="AB20" s="29">
        <v>1333</v>
      </c>
      <c r="AC20" s="40" t="s">
        <v>92</v>
      </c>
      <c r="AD20" s="39"/>
      <c r="AE20" s="39"/>
      <c r="AF20" s="44" t="s">
        <v>93</v>
      </c>
      <c r="AG20" s="14">
        <v>0</v>
      </c>
      <c r="AH20" s="14">
        <v>0</v>
      </c>
      <c r="AI20" s="14">
        <v>0</v>
      </c>
      <c r="AJ20" s="14">
        <v>0</v>
      </c>
      <c r="AK20" s="14">
        <v>0</v>
      </c>
      <c r="AL20" s="14">
        <v>0</v>
      </c>
      <c r="AM20" s="49">
        <v>0</v>
      </c>
      <c r="AN20" s="49">
        <v>0</v>
      </c>
      <c r="AO20" s="12">
        <v>0</v>
      </c>
      <c r="AP20" s="43">
        <v>0</v>
      </c>
      <c r="AQ20" s="43">
        <v>1482773</v>
      </c>
      <c r="AR20" s="43">
        <v>0</v>
      </c>
      <c r="AS20" s="43">
        <v>116.86</v>
      </c>
      <c r="AT20" s="43">
        <v>101.86</v>
      </c>
      <c r="AU20" s="43">
        <v>15</v>
      </c>
      <c r="AV20" s="43">
        <v>0</v>
      </c>
      <c r="AW20" s="43">
        <v>116.86</v>
      </c>
      <c r="AX20" s="43">
        <v>0</v>
      </c>
      <c r="AY20" s="43">
        <v>0</v>
      </c>
      <c r="AZ20" s="43">
        <v>0</v>
      </c>
      <c r="BA20" s="43">
        <v>0</v>
      </c>
      <c r="BB20" s="43">
        <v>0</v>
      </c>
      <c r="BC20" s="43">
        <v>0</v>
      </c>
      <c r="BD20" s="43">
        <v>0</v>
      </c>
      <c r="BE20" s="43">
        <v>0</v>
      </c>
      <c r="BF20" s="43">
        <v>0</v>
      </c>
      <c r="BG20" s="43">
        <v>0</v>
      </c>
      <c r="BH20" s="43">
        <v>0</v>
      </c>
      <c r="BI20" s="43">
        <v>0</v>
      </c>
      <c r="BJ20" s="43">
        <v>0</v>
      </c>
      <c r="BK20" s="43">
        <v>0</v>
      </c>
      <c r="BL20" s="43">
        <v>0</v>
      </c>
      <c r="BM20" s="43">
        <v>0</v>
      </c>
      <c r="BN20" s="43">
        <v>0</v>
      </c>
      <c r="BO20" s="43">
        <v>0</v>
      </c>
      <c r="BP20" s="43">
        <v>0</v>
      </c>
      <c r="BQ20" s="43">
        <v>0</v>
      </c>
      <c r="BR20" s="43">
        <v>0</v>
      </c>
      <c r="BS20" s="43">
        <v>0</v>
      </c>
      <c r="BT20" s="43">
        <v>0</v>
      </c>
      <c r="BU20" s="43">
        <v>0</v>
      </c>
      <c r="BV20" s="43">
        <v>0</v>
      </c>
      <c r="BW20" s="43">
        <v>0</v>
      </c>
      <c r="BX20" s="43">
        <v>0</v>
      </c>
      <c r="BY20" s="43">
        <v>0</v>
      </c>
    </row>
    <row r="21" spans="1:77">
      <c r="A21" s="24">
        <v>2012</v>
      </c>
      <c r="B21" s="24">
        <v>2051</v>
      </c>
      <c r="C21" s="24" t="s">
        <v>127</v>
      </c>
      <c r="D21" s="24" t="s">
        <v>128</v>
      </c>
      <c r="E21" s="24" t="s">
        <v>88</v>
      </c>
      <c r="F21" s="24" t="s">
        <v>89</v>
      </c>
      <c r="G21" s="23" t="s">
        <v>90</v>
      </c>
      <c r="H21" s="46">
        <v>37970</v>
      </c>
      <c r="I21" s="46">
        <v>40900</v>
      </c>
      <c r="J21" s="23" t="s">
        <v>91</v>
      </c>
      <c r="K21" s="45"/>
      <c r="L21" s="19"/>
      <c r="M21" s="29">
        <v>0</v>
      </c>
      <c r="N21" s="29">
        <v>500</v>
      </c>
      <c r="O21" s="29">
        <v>500</v>
      </c>
      <c r="P21" s="29">
        <v>0</v>
      </c>
      <c r="Q21" s="29">
        <v>1138</v>
      </c>
      <c r="R21" s="29">
        <v>725</v>
      </c>
      <c r="S21" s="29">
        <v>2363</v>
      </c>
      <c r="T21" s="29"/>
      <c r="U21" s="29"/>
      <c r="V21" s="29">
        <v>0</v>
      </c>
      <c r="W21" s="29">
        <v>500</v>
      </c>
      <c r="X21" s="29">
        <v>500</v>
      </c>
      <c r="Y21" s="29">
        <v>0</v>
      </c>
      <c r="Z21" s="29">
        <v>3625.09</v>
      </c>
      <c r="AA21" s="29">
        <v>0</v>
      </c>
      <c r="AB21" s="29">
        <v>4125.09</v>
      </c>
      <c r="AC21" s="40" t="s">
        <v>92</v>
      </c>
      <c r="AD21" s="39"/>
      <c r="AE21" s="39"/>
      <c r="AF21" s="44" t="s">
        <v>93</v>
      </c>
      <c r="AG21" s="14">
        <v>0</v>
      </c>
      <c r="AH21" s="14">
        <v>0</v>
      </c>
      <c r="AI21" s="14">
        <v>0</v>
      </c>
      <c r="AJ21" s="14">
        <v>0</v>
      </c>
      <c r="AK21" s="14">
        <v>0</v>
      </c>
      <c r="AL21" s="14">
        <v>0</v>
      </c>
      <c r="AM21" s="14">
        <v>0</v>
      </c>
      <c r="AN21" s="14">
        <v>0</v>
      </c>
      <c r="AO21" s="43">
        <v>0</v>
      </c>
      <c r="AP21" s="43">
        <v>0</v>
      </c>
      <c r="AQ21" s="43">
        <v>0</v>
      </c>
      <c r="AR21" s="43">
        <v>327890</v>
      </c>
      <c r="AS21" s="43">
        <v>0</v>
      </c>
      <c r="AT21" s="43">
        <v>0</v>
      </c>
      <c r="AU21" s="43">
        <v>0</v>
      </c>
      <c r="AV21" s="43">
        <v>0</v>
      </c>
      <c r="AW21" s="43">
        <v>0</v>
      </c>
      <c r="AX21" s="43">
        <v>377</v>
      </c>
      <c r="AY21" s="43">
        <v>0</v>
      </c>
      <c r="AZ21" s="43">
        <v>0</v>
      </c>
      <c r="BA21" s="43">
        <v>0</v>
      </c>
      <c r="BB21" s="43">
        <v>0</v>
      </c>
      <c r="BC21" s="43">
        <v>0</v>
      </c>
      <c r="BD21" s="43">
        <v>0</v>
      </c>
      <c r="BE21" s="43">
        <v>0</v>
      </c>
      <c r="BF21" s="43">
        <v>0</v>
      </c>
      <c r="BG21" s="43">
        <v>0</v>
      </c>
      <c r="BH21" s="43">
        <v>0</v>
      </c>
      <c r="BI21" s="43">
        <v>0</v>
      </c>
      <c r="BJ21" s="43">
        <v>0</v>
      </c>
      <c r="BK21" s="43">
        <v>0</v>
      </c>
      <c r="BL21" s="43">
        <v>0</v>
      </c>
      <c r="BM21" s="47">
        <v>0</v>
      </c>
      <c r="BN21" s="47">
        <v>0</v>
      </c>
      <c r="BO21" s="12">
        <v>0</v>
      </c>
      <c r="BP21" s="12">
        <v>0</v>
      </c>
      <c r="BQ21" s="12">
        <v>0</v>
      </c>
      <c r="BR21" s="12">
        <v>0</v>
      </c>
      <c r="BS21" s="43">
        <v>0</v>
      </c>
      <c r="BT21" s="12">
        <v>0</v>
      </c>
      <c r="BU21" s="12">
        <v>0</v>
      </c>
      <c r="BV21" s="12">
        <v>0</v>
      </c>
      <c r="BW21" s="43">
        <v>0</v>
      </c>
      <c r="BX21" s="43">
        <v>0</v>
      </c>
      <c r="BY21" s="43">
        <v>0</v>
      </c>
    </row>
    <row r="22" spans="1:77">
      <c r="A22" s="24">
        <v>2012</v>
      </c>
      <c r="B22" s="24">
        <v>2089</v>
      </c>
      <c r="C22" s="24" t="s">
        <v>129</v>
      </c>
      <c r="D22" s="24" t="s">
        <v>130</v>
      </c>
      <c r="E22" s="24" t="s">
        <v>88</v>
      </c>
      <c r="F22" s="24" t="s">
        <v>89</v>
      </c>
      <c r="G22" s="23" t="s">
        <v>90</v>
      </c>
      <c r="H22" s="46">
        <v>38239</v>
      </c>
      <c r="I22" s="46">
        <v>40669</v>
      </c>
      <c r="J22" s="23" t="s">
        <v>91</v>
      </c>
      <c r="K22" s="45"/>
      <c r="L22" s="19"/>
      <c r="M22" s="29">
        <v>0</v>
      </c>
      <c r="N22" s="29">
        <v>312.5</v>
      </c>
      <c r="O22" s="29">
        <v>312.5</v>
      </c>
      <c r="P22" s="29">
        <v>0</v>
      </c>
      <c r="Q22" s="29">
        <v>146.4</v>
      </c>
      <c r="R22" s="29">
        <v>319.2</v>
      </c>
      <c r="S22" s="29">
        <v>778.09999999999991</v>
      </c>
      <c r="T22" s="29"/>
      <c r="U22" s="29"/>
      <c r="V22" s="29">
        <v>0</v>
      </c>
      <c r="W22" s="29">
        <v>312.29000000000002</v>
      </c>
      <c r="X22" s="29">
        <v>312.29000000000002</v>
      </c>
      <c r="Y22" s="29">
        <v>0</v>
      </c>
      <c r="Z22" s="29">
        <v>677.43</v>
      </c>
      <c r="AA22" s="29">
        <v>0</v>
      </c>
      <c r="AB22" s="29">
        <v>989.72</v>
      </c>
      <c r="AC22" s="40" t="s">
        <v>92</v>
      </c>
      <c r="AD22" s="39"/>
      <c r="AE22" s="39"/>
      <c r="AF22" s="44" t="s">
        <v>93</v>
      </c>
      <c r="AG22" s="14">
        <v>0</v>
      </c>
      <c r="AH22" s="14">
        <v>0</v>
      </c>
      <c r="AI22" s="14">
        <v>0</v>
      </c>
      <c r="AJ22" s="14">
        <v>0</v>
      </c>
      <c r="AK22" s="14">
        <v>0</v>
      </c>
      <c r="AL22" s="14">
        <v>0</v>
      </c>
      <c r="AM22" s="14">
        <v>0</v>
      </c>
      <c r="AN22" s="14">
        <v>0</v>
      </c>
      <c r="AO22" s="43">
        <v>0</v>
      </c>
      <c r="AP22" s="43">
        <v>0</v>
      </c>
      <c r="AQ22" s="43">
        <v>302577</v>
      </c>
      <c r="AR22" s="43">
        <v>0</v>
      </c>
      <c r="AS22" s="12">
        <v>683</v>
      </c>
      <c r="AT22" s="43">
        <v>173</v>
      </c>
      <c r="AU22" s="12">
        <v>510</v>
      </c>
      <c r="AV22" s="12">
        <v>683</v>
      </c>
      <c r="AW22" s="43">
        <v>0</v>
      </c>
      <c r="AX22" s="43">
        <v>0</v>
      </c>
      <c r="AY22" s="43">
        <v>0</v>
      </c>
      <c r="AZ22" s="43">
        <v>0</v>
      </c>
      <c r="BA22" s="12">
        <v>0</v>
      </c>
      <c r="BB22" s="12">
        <v>0</v>
      </c>
      <c r="BC22" s="43">
        <v>0</v>
      </c>
      <c r="BD22" s="12">
        <v>0</v>
      </c>
      <c r="BE22" s="43">
        <v>0</v>
      </c>
      <c r="BF22" s="12">
        <v>0</v>
      </c>
      <c r="BG22" s="12">
        <v>0</v>
      </c>
      <c r="BH22" s="43">
        <v>0</v>
      </c>
      <c r="BI22" s="43">
        <v>0</v>
      </c>
      <c r="BJ22" s="43">
        <v>0</v>
      </c>
      <c r="BK22" s="43">
        <v>0</v>
      </c>
      <c r="BL22" s="43">
        <v>0</v>
      </c>
      <c r="BM22" s="43">
        <v>0</v>
      </c>
      <c r="BN22" s="43">
        <v>0</v>
      </c>
      <c r="BO22" s="43">
        <v>0</v>
      </c>
      <c r="BP22" s="43">
        <v>0</v>
      </c>
      <c r="BQ22" s="43">
        <v>0</v>
      </c>
      <c r="BR22" s="43">
        <v>0</v>
      </c>
      <c r="BS22" s="43">
        <v>0</v>
      </c>
      <c r="BT22" s="43">
        <v>0</v>
      </c>
      <c r="BU22" s="43">
        <v>0</v>
      </c>
      <c r="BV22" s="43">
        <v>0</v>
      </c>
      <c r="BW22" s="43">
        <v>0</v>
      </c>
      <c r="BX22" s="43">
        <v>0</v>
      </c>
      <c r="BY22" s="43">
        <v>0</v>
      </c>
    </row>
    <row r="23" spans="1:77">
      <c r="A23" s="24">
        <v>2012</v>
      </c>
      <c r="B23" s="24">
        <v>2112</v>
      </c>
      <c r="C23" s="24" t="s">
        <v>131</v>
      </c>
      <c r="D23" s="24" t="s">
        <v>132</v>
      </c>
      <c r="E23" s="24" t="s">
        <v>88</v>
      </c>
      <c r="F23" s="24" t="s">
        <v>89</v>
      </c>
      <c r="G23" s="23" t="s">
        <v>90</v>
      </c>
      <c r="H23" s="46">
        <v>38316</v>
      </c>
      <c r="I23" s="46">
        <v>40907</v>
      </c>
      <c r="J23" s="23" t="s">
        <v>91</v>
      </c>
      <c r="K23" s="45"/>
      <c r="L23" s="19"/>
      <c r="M23" s="29">
        <v>0</v>
      </c>
      <c r="N23" s="29">
        <v>70</v>
      </c>
      <c r="O23" s="29">
        <v>70</v>
      </c>
      <c r="P23" s="29">
        <v>0</v>
      </c>
      <c r="Q23" s="29">
        <v>0</v>
      </c>
      <c r="R23" s="29">
        <v>90.7</v>
      </c>
      <c r="S23" s="29">
        <v>160.69999999999999</v>
      </c>
      <c r="T23" s="29"/>
      <c r="U23" s="29"/>
      <c r="V23" s="29">
        <v>0</v>
      </c>
      <c r="W23" s="29">
        <v>56.43</v>
      </c>
      <c r="X23" s="29">
        <v>56.43</v>
      </c>
      <c r="Y23" s="29">
        <v>0</v>
      </c>
      <c r="Z23" s="29">
        <v>0</v>
      </c>
      <c r="AA23" s="29">
        <v>143.93</v>
      </c>
      <c r="AB23" s="29">
        <v>200.36</v>
      </c>
      <c r="AC23" s="40" t="s">
        <v>92</v>
      </c>
      <c r="AD23" s="39"/>
      <c r="AE23" s="39"/>
      <c r="AF23" s="44" t="s">
        <v>93</v>
      </c>
      <c r="AG23" s="14">
        <v>1304689</v>
      </c>
      <c r="AH23" s="14">
        <v>2333.4299999999998</v>
      </c>
      <c r="AI23" s="14">
        <v>2.3334299999999999</v>
      </c>
      <c r="AJ23" s="14">
        <v>0</v>
      </c>
      <c r="AK23" s="14">
        <v>0</v>
      </c>
      <c r="AL23" s="14">
        <v>0</v>
      </c>
      <c r="AM23" s="14">
        <v>36.6</v>
      </c>
      <c r="AN23" s="14">
        <v>0</v>
      </c>
      <c r="AO23" s="43">
        <v>0</v>
      </c>
      <c r="AP23" s="43">
        <v>191</v>
      </c>
      <c r="AQ23" s="43">
        <v>0</v>
      </c>
      <c r="AR23" s="43">
        <v>0</v>
      </c>
      <c r="AS23" s="43">
        <v>0</v>
      </c>
      <c r="AT23" s="43">
        <v>0</v>
      </c>
      <c r="AU23" s="43">
        <v>0</v>
      </c>
      <c r="AV23" s="43">
        <v>0</v>
      </c>
      <c r="AW23" s="43">
        <v>0</v>
      </c>
      <c r="AX23" s="43">
        <v>0</v>
      </c>
      <c r="AY23" s="43">
        <v>0</v>
      </c>
      <c r="AZ23" s="43">
        <v>0</v>
      </c>
      <c r="BA23" s="43">
        <v>0</v>
      </c>
      <c r="BB23" s="43">
        <v>0</v>
      </c>
      <c r="BC23" s="43">
        <v>0</v>
      </c>
      <c r="BD23" s="43">
        <v>0</v>
      </c>
      <c r="BE23" s="43">
        <v>0</v>
      </c>
      <c r="BF23" s="43">
        <v>0</v>
      </c>
      <c r="BG23" s="12">
        <v>0</v>
      </c>
      <c r="BH23" s="43">
        <v>0</v>
      </c>
      <c r="BI23" s="43">
        <v>0</v>
      </c>
      <c r="BJ23" s="43">
        <v>0</v>
      </c>
      <c r="BK23" s="43">
        <v>0</v>
      </c>
      <c r="BL23" s="43">
        <v>0</v>
      </c>
      <c r="BM23" s="43">
        <v>0</v>
      </c>
      <c r="BN23" s="43">
        <v>0</v>
      </c>
      <c r="BO23" s="43">
        <v>0</v>
      </c>
      <c r="BP23" s="43">
        <v>0</v>
      </c>
      <c r="BQ23" s="43">
        <v>0</v>
      </c>
      <c r="BR23" s="43">
        <v>0</v>
      </c>
      <c r="BS23" s="43">
        <v>0</v>
      </c>
      <c r="BT23" s="43">
        <v>0</v>
      </c>
      <c r="BU23" s="43">
        <v>0</v>
      </c>
      <c r="BV23" s="43">
        <v>0</v>
      </c>
      <c r="BW23" s="43">
        <v>0</v>
      </c>
      <c r="BX23" s="43">
        <v>0</v>
      </c>
      <c r="BY23" s="43">
        <v>0</v>
      </c>
    </row>
    <row r="24" spans="1:77">
      <c r="A24" s="24">
        <v>2012</v>
      </c>
      <c r="B24" s="24">
        <v>2146</v>
      </c>
      <c r="C24" s="24" t="s">
        <v>133</v>
      </c>
      <c r="D24" s="24" t="s">
        <v>134</v>
      </c>
      <c r="E24" s="24" t="s">
        <v>88</v>
      </c>
      <c r="F24" s="24" t="s">
        <v>89</v>
      </c>
      <c r="G24" s="23" t="s">
        <v>90</v>
      </c>
      <c r="H24" s="46">
        <v>38341</v>
      </c>
      <c r="I24" s="46">
        <v>40571</v>
      </c>
      <c r="J24" s="23" t="s">
        <v>91</v>
      </c>
      <c r="K24" s="45"/>
      <c r="L24" s="19"/>
      <c r="M24" s="29">
        <v>0</v>
      </c>
      <c r="N24" s="29">
        <v>117.4</v>
      </c>
      <c r="O24" s="29">
        <v>117.4</v>
      </c>
      <c r="P24" s="29">
        <v>58.4</v>
      </c>
      <c r="Q24" s="29">
        <v>61.2</v>
      </c>
      <c r="R24" s="29">
        <v>0</v>
      </c>
      <c r="S24" s="29">
        <v>237</v>
      </c>
      <c r="T24" s="29"/>
      <c r="U24" s="29"/>
      <c r="V24" s="29">
        <v>0</v>
      </c>
      <c r="W24" s="29">
        <v>114.6</v>
      </c>
      <c r="X24" s="29">
        <v>114.6</v>
      </c>
      <c r="Y24" s="29">
        <v>90.300000000000011</v>
      </c>
      <c r="Z24" s="29">
        <v>83.7</v>
      </c>
      <c r="AA24" s="29">
        <v>0</v>
      </c>
      <c r="AB24" s="29">
        <v>288.60000000000002</v>
      </c>
      <c r="AC24" s="40" t="s">
        <v>93</v>
      </c>
      <c r="AD24" s="39" t="s">
        <v>135</v>
      </c>
      <c r="AE24" s="39" t="s">
        <v>136</v>
      </c>
      <c r="AF24" s="44" t="s">
        <v>93</v>
      </c>
      <c r="AG24" s="14">
        <v>4770000</v>
      </c>
      <c r="AH24" s="14">
        <v>0</v>
      </c>
      <c r="AI24" s="14">
        <v>0</v>
      </c>
      <c r="AJ24" s="14">
        <v>100000</v>
      </c>
      <c r="AK24" s="14">
        <v>40000</v>
      </c>
      <c r="AL24" s="14">
        <v>60000</v>
      </c>
      <c r="AM24" s="14">
        <v>120</v>
      </c>
      <c r="AN24" s="14">
        <v>0</v>
      </c>
      <c r="AO24" s="43">
        <v>22</v>
      </c>
      <c r="AP24" s="43">
        <v>0</v>
      </c>
      <c r="AQ24" s="43">
        <v>0</v>
      </c>
      <c r="AR24" s="43">
        <v>0</v>
      </c>
      <c r="AS24" s="43">
        <v>0</v>
      </c>
      <c r="AT24" s="43">
        <v>0</v>
      </c>
      <c r="AU24" s="43">
        <v>0</v>
      </c>
      <c r="AV24" s="43">
        <v>0</v>
      </c>
      <c r="AW24" s="43">
        <v>0</v>
      </c>
      <c r="AX24" s="43">
        <v>0</v>
      </c>
      <c r="AY24" s="43">
        <v>0</v>
      </c>
      <c r="AZ24" s="43">
        <v>0</v>
      </c>
      <c r="BA24" s="43">
        <v>0</v>
      </c>
      <c r="BB24" s="43">
        <v>0</v>
      </c>
      <c r="BC24" s="43">
        <v>0</v>
      </c>
      <c r="BD24" s="43">
        <v>0</v>
      </c>
      <c r="BE24" s="43">
        <v>0</v>
      </c>
      <c r="BF24" s="43">
        <v>0</v>
      </c>
      <c r="BG24" s="12">
        <v>0</v>
      </c>
      <c r="BH24" s="43">
        <v>0</v>
      </c>
      <c r="BI24" s="43">
        <v>0</v>
      </c>
      <c r="BJ24" s="43">
        <v>0</v>
      </c>
      <c r="BK24" s="43">
        <v>0</v>
      </c>
      <c r="BL24" s="43">
        <v>0</v>
      </c>
      <c r="BM24" s="43">
        <v>0</v>
      </c>
      <c r="BN24" s="43">
        <v>0</v>
      </c>
      <c r="BO24" s="43">
        <v>0</v>
      </c>
      <c r="BP24" s="43">
        <v>0</v>
      </c>
      <c r="BQ24" s="43">
        <v>0</v>
      </c>
      <c r="BR24" s="43">
        <v>0</v>
      </c>
      <c r="BS24" s="43">
        <v>0</v>
      </c>
      <c r="BT24" s="43">
        <v>0</v>
      </c>
      <c r="BU24" s="43">
        <v>0</v>
      </c>
      <c r="BV24" s="43">
        <v>0</v>
      </c>
      <c r="BW24" s="43">
        <v>0</v>
      </c>
      <c r="BX24" s="43">
        <v>0</v>
      </c>
      <c r="BY24" s="43">
        <v>0</v>
      </c>
    </row>
    <row r="25" spans="1:77">
      <c r="A25" s="24">
        <v>2012</v>
      </c>
      <c r="B25" s="24">
        <v>2175</v>
      </c>
      <c r="C25" s="24" t="s">
        <v>137</v>
      </c>
      <c r="D25" s="24" t="s">
        <v>138</v>
      </c>
      <c r="E25" s="24" t="s">
        <v>88</v>
      </c>
      <c r="F25" s="24" t="s">
        <v>89</v>
      </c>
      <c r="G25" s="23" t="s">
        <v>90</v>
      </c>
      <c r="H25" s="46">
        <v>38551</v>
      </c>
      <c r="I25" s="46">
        <v>41103</v>
      </c>
      <c r="J25" s="23" t="s">
        <v>91</v>
      </c>
      <c r="K25" s="45"/>
      <c r="L25" s="19"/>
      <c r="M25" s="29">
        <v>0</v>
      </c>
      <c r="N25" s="29">
        <v>100</v>
      </c>
      <c r="O25" s="29">
        <v>100</v>
      </c>
      <c r="P25" s="29">
        <v>0</v>
      </c>
      <c r="Q25" s="29">
        <v>126.4</v>
      </c>
      <c r="R25" s="29">
        <v>5.8</v>
      </c>
      <c r="S25" s="29">
        <v>232.20000000000002</v>
      </c>
      <c r="T25" s="29"/>
      <c r="U25" s="29"/>
      <c r="V25" s="29">
        <v>0</v>
      </c>
      <c r="W25" s="29">
        <v>92.716999999999999</v>
      </c>
      <c r="X25" s="29">
        <v>92.716999999999999</v>
      </c>
      <c r="Y25" s="29">
        <v>0</v>
      </c>
      <c r="Z25" s="29">
        <v>141.80000000000001</v>
      </c>
      <c r="AA25" s="29">
        <v>0</v>
      </c>
      <c r="AB25" s="29">
        <v>234.517</v>
      </c>
      <c r="AC25" s="40" t="s">
        <v>92</v>
      </c>
      <c r="AD25" s="39"/>
      <c r="AE25" s="39"/>
      <c r="AF25" s="44" t="s">
        <v>93</v>
      </c>
      <c r="AG25" s="31">
        <v>0</v>
      </c>
      <c r="AH25" s="31">
        <v>0</v>
      </c>
      <c r="AI25" s="14">
        <v>0</v>
      </c>
      <c r="AJ25" s="31">
        <v>0</v>
      </c>
      <c r="AK25" s="31">
        <v>0</v>
      </c>
      <c r="AL25" s="14">
        <v>0</v>
      </c>
      <c r="AM25" s="31">
        <v>0</v>
      </c>
      <c r="AN25" s="31">
        <v>0</v>
      </c>
      <c r="AO25" s="12">
        <v>0</v>
      </c>
      <c r="AP25" s="43">
        <v>0</v>
      </c>
      <c r="AQ25" s="43">
        <v>0</v>
      </c>
      <c r="AR25" s="43">
        <v>0</v>
      </c>
      <c r="AS25" s="43">
        <v>0</v>
      </c>
      <c r="AT25" s="43">
        <v>0</v>
      </c>
      <c r="AU25" s="43">
        <v>0</v>
      </c>
      <c r="AV25" s="43">
        <v>0</v>
      </c>
      <c r="AW25" s="43">
        <v>0</v>
      </c>
      <c r="AX25" s="43">
        <v>0</v>
      </c>
      <c r="AY25" s="43">
        <v>0</v>
      </c>
      <c r="AZ25" s="43">
        <v>0</v>
      </c>
      <c r="BA25" s="43">
        <v>1214033</v>
      </c>
      <c r="BB25" s="43">
        <v>0</v>
      </c>
      <c r="BC25" s="43">
        <v>1214033</v>
      </c>
      <c r="BD25" s="43">
        <v>0</v>
      </c>
      <c r="BE25" s="43">
        <v>540000</v>
      </c>
      <c r="BF25" s="43">
        <v>170.88</v>
      </c>
      <c r="BG25" s="43">
        <v>0</v>
      </c>
      <c r="BH25" s="43">
        <v>0</v>
      </c>
      <c r="BI25" s="43">
        <v>0</v>
      </c>
      <c r="BJ25" s="43">
        <v>0</v>
      </c>
      <c r="BK25" s="43">
        <v>0</v>
      </c>
      <c r="BL25" s="43">
        <v>0</v>
      </c>
      <c r="BM25" s="43">
        <v>0</v>
      </c>
      <c r="BN25" s="43">
        <v>0</v>
      </c>
      <c r="BO25" s="43">
        <v>0</v>
      </c>
      <c r="BP25" s="43">
        <v>0</v>
      </c>
      <c r="BQ25" s="43">
        <v>0</v>
      </c>
      <c r="BR25" s="43">
        <v>0</v>
      </c>
      <c r="BS25" s="43">
        <v>0</v>
      </c>
      <c r="BT25" s="43">
        <v>0</v>
      </c>
      <c r="BU25" s="43">
        <v>0</v>
      </c>
      <c r="BV25" s="43">
        <v>0</v>
      </c>
      <c r="BW25" s="43">
        <v>0</v>
      </c>
      <c r="BX25" s="43">
        <v>0</v>
      </c>
      <c r="BY25" s="43">
        <v>0</v>
      </c>
    </row>
    <row r="26" spans="1:77">
      <c r="A26" s="24">
        <v>2012</v>
      </c>
      <c r="B26" s="24">
        <v>2207</v>
      </c>
      <c r="C26" s="24" t="s">
        <v>139</v>
      </c>
      <c r="D26" s="24" t="s">
        <v>140</v>
      </c>
      <c r="E26" s="24" t="s">
        <v>88</v>
      </c>
      <c r="F26" s="24" t="s">
        <v>89</v>
      </c>
      <c r="G26" s="23" t="s">
        <v>90</v>
      </c>
      <c r="H26" s="48">
        <v>38695</v>
      </c>
      <c r="I26" s="48">
        <v>41066</v>
      </c>
      <c r="J26" s="23" t="s">
        <v>91</v>
      </c>
      <c r="K26" s="45"/>
      <c r="L26" s="19"/>
      <c r="M26" s="29">
        <v>0</v>
      </c>
      <c r="N26" s="29">
        <v>100</v>
      </c>
      <c r="O26" s="29">
        <v>100</v>
      </c>
      <c r="P26" s="29">
        <v>27.2</v>
      </c>
      <c r="Q26" s="29">
        <v>72.8</v>
      </c>
      <c r="R26" s="29">
        <v>0</v>
      </c>
      <c r="S26" s="29">
        <v>200</v>
      </c>
      <c r="T26" s="29"/>
      <c r="U26" s="29"/>
      <c r="V26" s="29">
        <v>0</v>
      </c>
      <c r="W26" s="29">
        <v>100</v>
      </c>
      <c r="X26" s="29">
        <v>100</v>
      </c>
      <c r="Y26" s="29">
        <v>5.2</v>
      </c>
      <c r="Z26" s="29">
        <v>151.19999999999999</v>
      </c>
      <c r="AA26" s="29">
        <v>0</v>
      </c>
      <c r="AB26" s="29">
        <v>256.39999999999998</v>
      </c>
      <c r="AC26" s="40" t="s">
        <v>93</v>
      </c>
      <c r="AD26" s="39" t="s">
        <v>141</v>
      </c>
      <c r="AE26" s="39" t="s">
        <v>118</v>
      </c>
      <c r="AF26" s="44" t="s">
        <v>93</v>
      </c>
      <c r="AG26" s="14">
        <v>0</v>
      </c>
      <c r="AH26" s="14">
        <v>0</v>
      </c>
      <c r="AI26" s="14">
        <v>0</v>
      </c>
      <c r="AJ26" s="14">
        <v>0</v>
      </c>
      <c r="AK26" s="14">
        <v>0</v>
      </c>
      <c r="AL26" s="14">
        <v>0</v>
      </c>
      <c r="AM26" s="14">
        <v>0</v>
      </c>
      <c r="AN26" s="14">
        <v>0</v>
      </c>
      <c r="AO26" s="43">
        <v>0</v>
      </c>
      <c r="AP26" s="43">
        <v>0</v>
      </c>
      <c r="AQ26" s="43">
        <v>0</v>
      </c>
      <c r="AR26" s="43">
        <v>0</v>
      </c>
      <c r="AS26" s="12">
        <v>0</v>
      </c>
      <c r="AT26" s="12">
        <v>0</v>
      </c>
      <c r="AU26" s="43">
        <v>0</v>
      </c>
      <c r="AV26" s="43">
        <v>0</v>
      </c>
      <c r="AW26" s="43">
        <v>0</v>
      </c>
      <c r="AX26" s="43">
        <v>0</v>
      </c>
      <c r="AY26" s="43">
        <v>0</v>
      </c>
      <c r="AZ26" s="43">
        <v>0</v>
      </c>
      <c r="BA26" s="43">
        <v>153846.15384615384</v>
      </c>
      <c r="BB26" s="43">
        <v>0</v>
      </c>
      <c r="BC26" s="43">
        <v>153846.15384615384</v>
      </c>
      <c r="BD26" s="43">
        <v>384615.38461538462</v>
      </c>
      <c r="BE26" s="43">
        <v>565000</v>
      </c>
      <c r="BF26" s="43">
        <v>257.7</v>
      </c>
      <c r="BG26" s="43">
        <v>0</v>
      </c>
      <c r="BH26" s="43">
        <v>0</v>
      </c>
      <c r="BI26" s="43">
        <v>0</v>
      </c>
      <c r="BJ26" s="43">
        <v>0</v>
      </c>
      <c r="BK26" s="43">
        <v>0</v>
      </c>
      <c r="BL26" s="43">
        <v>0</v>
      </c>
      <c r="BM26" s="43">
        <v>0</v>
      </c>
      <c r="BN26" s="43">
        <v>0</v>
      </c>
      <c r="BO26" s="43">
        <v>0</v>
      </c>
      <c r="BP26" s="43">
        <v>0</v>
      </c>
      <c r="BQ26" s="43">
        <v>0</v>
      </c>
      <c r="BR26" s="43">
        <v>0</v>
      </c>
      <c r="BS26" s="43">
        <v>0</v>
      </c>
      <c r="BT26" s="43">
        <v>0</v>
      </c>
      <c r="BU26" s="43">
        <v>0</v>
      </c>
      <c r="BV26" s="43">
        <v>0</v>
      </c>
      <c r="BW26" s="43">
        <v>0</v>
      </c>
      <c r="BX26" s="43">
        <v>0</v>
      </c>
      <c r="BY26" s="43">
        <v>0</v>
      </c>
    </row>
    <row r="27" spans="1:77">
      <c r="A27" s="24">
        <v>2012</v>
      </c>
      <c r="B27" s="24">
        <v>2247</v>
      </c>
      <c r="C27" s="24" t="s">
        <v>142</v>
      </c>
      <c r="D27" s="24" t="s">
        <v>143</v>
      </c>
      <c r="E27" s="24" t="s">
        <v>88</v>
      </c>
      <c r="F27" s="24" t="s">
        <v>89</v>
      </c>
      <c r="G27" s="23" t="s">
        <v>90</v>
      </c>
      <c r="H27" s="46">
        <v>38924</v>
      </c>
      <c r="I27" s="46">
        <v>40969</v>
      </c>
      <c r="J27" s="23" t="s">
        <v>91</v>
      </c>
      <c r="K27" s="45"/>
      <c r="L27" s="19"/>
      <c r="M27" s="29">
        <v>0</v>
      </c>
      <c r="N27" s="29">
        <v>200</v>
      </c>
      <c r="O27" s="29">
        <v>200</v>
      </c>
      <c r="P27" s="29">
        <v>0</v>
      </c>
      <c r="Q27" s="29">
        <v>175.8</v>
      </c>
      <c r="R27" s="29">
        <v>148.80000000000001</v>
      </c>
      <c r="S27" s="29">
        <v>524.6</v>
      </c>
      <c r="T27" s="29"/>
      <c r="U27" s="29"/>
      <c r="V27" s="29">
        <v>0</v>
      </c>
      <c r="W27" s="29">
        <v>200</v>
      </c>
      <c r="X27" s="29">
        <v>200</v>
      </c>
      <c r="Y27" s="29">
        <v>0</v>
      </c>
      <c r="Z27" s="29">
        <v>198.81</v>
      </c>
      <c r="AA27" s="29">
        <v>139.38</v>
      </c>
      <c r="AB27" s="29">
        <v>538.19000000000005</v>
      </c>
      <c r="AC27" s="40" t="s">
        <v>92</v>
      </c>
      <c r="AD27" s="39"/>
      <c r="AE27" s="39"/>
      <c r="AF27" s="44" t="s">
        <v>93</v>
      </c>
      <c r="AG27" s="14">
        <v>0</v>
      </c>
      <c r="AH27" s="14">
        <v>0</v>
      </c>
      <c r="AI27" s="14">
        <v>0</v>
      </c>
      <c r="AJ27" s="14">
        <v>0</v>
      </c>
      <c r="AK27" s="14">
        <v>0</v>
      </c>
      <c r="AL27" s="14">
        <v>0</v>
      </c>
      <c r="AM27" s="14">
        <v>0</v>
      </c>
      <c r="AN27" s="14">
        <v>0</v>
      </c>
      <c r="AO27" s="43">
        <v>0</v>
      </c>
      <c r="AP27" s="43">
        <v>0</v>
      </c>
      <c r="AQ27" s="43">
        <v>728475</v>
      </c>
      <c r="AR27" s="43">
        <v>0</v>
      </c>
      <c r="AS27" s="43">
        <v>428</v>
      </c>
      <c r="AT27" s="43">
        <v>428</v>
      </c>
      <c r="AU27" s="43">
        <v>0</v>
      </c>
      <c r="AV27" s="43">
        <v>428</v>
      </c>
      <c r="AW27" s="43">
        <v>0</v>
      </c>
      <c r="AX27" s="43">
        <v>0</v>
      </c>
      <c r="AY27" s="43">
        <v>0</v>
      </c>
      <c r="AZ27" s="43">
        <v>0</v>
      </c>
      <c r="BA27" s="43">
        <v>0</v>
      </c>
      <c r="BB27" s="43">
        <v>0</v>
      </c>
      <c r="BC27" s="43">
        <v>0</v>
      </c>
      <c r="BD27" s="43">
        <v>0</v>
      </c>
      <c r="BE27" s="43">
        <v>0</v>
      </c>
      <c r="BF27" s="43">
        <v>0</v>
      </c>
      <c r="BG27" s="43">
        <v>0</v>
      </c>
      <c r="BH27" s="43">
        <v>0</v>
      </c>
      <c r="BI27" s="43">
        <v>0</v>
      </c>
      <c r="BJ27" s="43">
        <v>0</v>
      </c>
      <c r="BK27" s="43">
        <v>0</v>
      </c>
      <c r="BL27" s="43">
        <v>0</v>
      </c>
      <c r="BM27" s="47">
        <v>0</v>
      </c>
      <c r="BN27" s="47">
        <v>0</v>
      </c>
      <c r="BO27" s="12">
        <v>0</v>
      </c>
      <c r="BP27" s="12">
        <v>0</v>
      </c>
      <c r="BQ27" s="12">
        <v>0</v>
      </c>
      <c r="BR27" s="12">
        <v>0</v>
      </c>
      <c r="BS27" s="12">
        <v>0</v>
      </c>
      <c r="BT27" s="12">
        <v>0</v>
      </c>
      <c r="BU27" s="12">
        <v>0</v>
      </c>
      <c r="BV27" s="12">
        <v>0</v>
      </c>
      <c r="BW27" s="12">
        <v>0</v>
      </c>
      <c r="BX27" s="43">
        <v>0</v>
      </c>
      <c r="BY27" s="43">
        <v>0</v>
      </c>
    </row>
    <row r="28" spans="1:77">
      <c r="A28" s="24">
        <v>2012</v>
      </c>
      <c r="B28" s="24" t="s">
        <v>144</v>
      </c>
      <c r="C28" s="24" t="s">
        <v>145</v>
      </c>
      <c r="D28" s="24" t="s">
        <v>146</v>
      </c>
      <c r="E28" s="24" t="s">
        <v>88</v>
      </c>
      <c r="F28" s="24" t="s">
        <v>147</v>
      </c>
      <c r="G28" s="23" t="s">
        <v>104</v>
      </c>
      <c r="H28" s="46">
        <v>39695</v>
      </c>
      <c r="I28" s="46">
        <v>40052</v>
      </c>
      <c r="J28" s="23" t="s">
        <v>91</v>
      </c>
      <c r="K28" s="45"/>
      <c r="L28" s="19"/>
      <c r="M28" s="29">
        <v>0</v>
      </c>
      <c r="N28" s="29">
        <v>24</v>
      </c>
      <c r="O28" s="29">
        <v>24</v>
      </c>
      <c r="P28" s="29">
        <v>0</v>
      </c>
      <c r="Q28" s="29">
        <v>0</v>
      </c>
      <c r="R28" s="29">
        <v>0</v>
      </c>
      <c r="S28" s="29">
        <v>24</v>
      </c>
      <c r="T28" s="29"/>
      <c r="U28" s="29"/>
      <c r="V28" s="29">
        <v>0</v>
      </c>
      <c r="W28" s="29">
        <v>24.011713030746705</v>
      </c>
      <c r="X28" s="29">
        <v>24.011713030746705</v>
      </c>
      <c r="Y28" s="29">
        <v>0</v>
      </c>
      <c r="Z28" s="29">
        <v>0</v>
      </c>
      <c r="AA28" s="29">
        <v>49.194729136163986</v>
      </c>
      <c r="AB28" s="29">
        <v>73.206442166910691</v>
      </c>
      <c r="AC28" s="40" t="s">
        <v>92</v>
      </c>
      <c r="AD28" s="39"/>
      <c r="AE28" s="39"/>
      <c r="AF28" s="44" t="s">
        <v>93</v>
      </c>
      <c r="AG28" s="14">
        <v>88600</v>
      </c>
      <c r="AH28" s="14">
        <v>0</v>
      </c>
      <c r="AI28" s="14">
        <v>0</v>
      </c>
      <c r="AJ28" s="14">
        <v>0</v>
      </c>
      <c r="AK28" s="14">
        <v>0</v>
      </c>
      <c r="AL28" s="14">
        <v>0</v>
      </c>
      <c r="AM28" s="14">
        <v>49.5</v>
      </c>
      <c r="AN28" s="14">
        <v>49.5</v>
      </c>
      <c r="AO28" s="43">
        <v>0</v>
      </c>
      <c r="AP28" s="43">
        <v>0</v>
      </c>
      <c r="AQ28" s="12">
        <v>0</v>
      </c>
      <c r="AR28" s="43">
        <v>0</v>
      </c>
      <c r="AS28" s="12">
        <v>0</v>
      </c>
      <c r="AT28" s="12">
        <v>0</v>
      </c>
      <c r="AU28" s="12">
        <v>0</v>
      </c>
      <c r="AV28" s="12">
        <v>0</v>
      </c>
      <c r="AW28" s="43">
        <v>0</v>
      </c>
      <c r="AX28" s="43">
        <v>0</v>
      </c>
      <c r="AY28" s="43">
        <v>0</v>
      </c>
      <c r="AZ28" s="43">
        <v>0</v>
      </c>
      <c r="BA28" s="43">
        <v>0</v>
      </c>
      <c r="BB28" s="43">
        <v>0</v>
      </c>
      <c r="BC28" s="43">
        <v>0</v>
      </c>
      <c r="BD28" s="43">
        <v>0</v>
      </c>
      <c r="BE28" s="43">
        <v>0</v>
      </c>
      <c r="BF28" s="43">
        <v>0</v>
      </c>
      <c r="BG28" s="43">
        <v>0</v>
      </c>
      <c r="BH28" s="43">
        <v>0</v>
      </c>
      <c r="BI28" s="43">
        <v>0</v>
      </c>
      <c r="BJ28" s="43">
        <v>0</v>
      </c>
      <c r="BK28" s="43">
        <v>0</v>
      </c>
      <c r="BL28" s="43">
        <v>0</v>
      </c>
      <c r="BM28" s="43">
        <v>0</v>
      </c>
      <c r="BN28" s="43">
        <v>0</v>
      </c>
      <c r="BO28" s="43">
        <v>0</v>
      </c>
      <c r="BP28" s="43">
        <v>0</v>
      </c>
      <c r="BQ28" s="43">
        <v>0</v>
      </c>
      <c r="BR28" s="43">
        <v>0</v>
      </c>
      <c r="BS28" s="43">
        <v>0</v>
      </c>
      <c r="BT28" s="43">
        <v>0</v>
      </c>
      <c r="BU28" s="43">
        <v>0</v>
      </c>
      <c r="BV28" s="43">
        <v>0</v>
      </c>
      <c r="BW28" s="43">
        <v>0</v>
      </c>
      <c r="BX28" s="43">
        <v>0</v>
      </c>
      <c r="BY28" s="12">
        <v>0</v>
      </c>
    </row>
    <row r="29" spans="1:77">
      <c r="A29" s="24">
        <v>2013</v>
      </c>
      <c r="B29" s="38">
        <v>2004</v>
      </c>
      <c r="C29" s="24" t="s">
        <v>148</v>
      </c>
      <c r="D29" s="24" t="s">
        <v>149</v>
      </c>
      <c r="E29" s="24" t="s">
        <v>88</v>
      </c>
      <c r="F29" s="24" t="s">
        <v>89</v>
      </c>
      <c r="G29" s="37" t="s">
        <v>90</v>
      </c>
      <c r="H29" s="36">
        <v>37875</v>
      </c>
      <c r="I29" s="35">
        <v>41117</v>
      </c>
      <c r="J29" s="42" t="s">
        <v>91</v>
      </c>
      <c r="K29" s="41"/>
      <c r="L29" s="19"/>
      <c r="M29" s="29">
        <v>0</v>
      </c>
      <c r="N29" s="29">
        <v>250</v>
      </c>
      <c r="O29" s="29">
        <v>250</v>
      </c>
      <c r="P29" s="29">
        <v>0</v>
      </c>
      <c r="Q29" s="29">
        <v>248</v>
      </c>
      <c r="R29" s="29">
        <v>113.8</v>
      </c>
      <c r="S29" s="29">
        <v>611.79999999999995</v>
      </c>
      <c r="T29" s="29"/>
      <c r="U29" s="29"/>
      <c r="V29" s="29">
        <v>0</v>
      </c>
      <c r="W29" s="29">
        <v>250</v>
      </c>
      <c r="X29" s="29">
        <v>250</v>
      </c>
      <c r="Y29" s="29">
        <v>0</v>
      </c>
      <c r="Z29" s="29">
        <v>318.7</v>
      </c>
      <c r="AA29" s="29">
        <v>296.3</v>
      </c>
      <c r="AB29" s="29">
        <v>865</v>
      </c>
      <c r="AC29" s="40" t="s">
        <v>92</v>
      </c>
      <c r="AD29" s="39"/>
      <c r="AE29" s="39"/>
      <c r="AF29" s="32" t="s">
        <v>93</v>
      </c>
      <c r="AG29" s="31">
        <v>0</v>
      </c>
      <c r="AH29" s="31">
        <v>0</v>
      </c>
      <c r="AI29" s="31">
        <v>0</v>
      </c>
      <c r="AJ29" s="31">
        <v>0</v>
      </c>
      <c r="AK29" s="31">
        <v>0</v>
      </c>
      <c r="AL29" s="31">
        <v>0</v>
      </c>
      <c r="AM29" s="31">
        <v>0</v>
      </c>
      <c r="AN29" s="31">
        <v>0</v>
      </c>
      <c r="AO29" s="12">
        <v>0</v>
      </c>
      <c r="AP29" s="12">
        <v>0</v>
      </c>
      <c r="AQ29" s="12">
        <v>817545</v>
      </c>
      <c r="AR29" s="12">
        <v>0</v>
      </c>
      <c r="AS29" s="12">
        <v>689.5</v>
      </c>
      <c r="AT29" s="12">
        <v>180.5</v>
      </c>
      <c r="AU29" s="12">
        <v>509</v>
      </c>
      <c r="AV29" s="12">
        <v>689.5</v>
      </c>
      <c r="AW29" s="12">
        <v>0</v>
      </c>
      <c r="AX29" s="12">
        <v>0</v>
      </c>
      <c r="AY29" s="12">
        <v>0</v>
      </c>
      <c r="AZ29" s="12">
        <v>0</v>
      </c>
      <c r="BA29" s="12">
        <v>0</v>
      </c>
      <c r="BB29" s="12">
        <v>0</v>
      </c>
      <c r="BC29" s="12">
        <v>0</v>
      </c>
      <c r="BD29" s="12">
        <v>0</v>
      </c>
      <c r="BE29" s="12">
        <v>0</v>
      </c>
      <c r="BF29" s="12">
        <v>0</v>
      </c>
      <c r="BG29" s="12">
        <v>0</v>
      </c>
      <c r="BH29" s="12">
        <v>0</v>
      </c>
      <c r="BI29" s="12">
        <v>0</v>
      </c>
      <c r="BJ29" s="12">
        <v>0</v>
      </c>
      <c r="BK29" s="12">
        <v>0</v>
      </c>
      <c r="BL29" s="12">
        <v>0</v>
      </c>
      <c r="BM29" s="12">
        <v>0</v>
      </c>
      <c r="BN29" s="12">
        <v>0</v>
      </c>
      <c r="BO29" s="12">
        <v>0</v>
      </c>
      <c r="BP29" s="12">
        <v>0</v>
      </c>
      <c r="BQ29" s="12">
        <v>0</v>
      </c>
      <c r="BR29" s="12">
        <v>0</v>
      </c>
      <c r="BS29" s="12">
        <v>0</v>
      </c>
      <c r="BT29" s="12">
        <v>0</v>
      </c>
      <c r="BU29" s="12">
        <v>0</v>
      </c>
      <c r="BV29" s="12">
        <v>0</v>
      </c>
      <c r="BW29" s="12">
        <v>0</v>
      </c>
      <c r="BX29" s="12">
        <v>0</v>
      </c>
      <c r="BY29" s="12">
        <v>0</v>
      </c>
    </row>
    <row r="30" spans="1:77">
      <c r="A30" s="24">
        <v>2013</v>
      </c>
      <c r="B30" s="38">
        <v>2082</v>
      </c>
      <c r="C30" s="24" t="s">
        <v>150</v>
      </c>
      <c r="D30" s="24" t="s">
        <v>151</v>
      </c>
      <c r="E30" s="24" t="s">
        <v>88</v>
      </c>
      <c r="F30" s="24" t="s">
        <v>89</v>
      </c>
      <c r="G30" s="37" t="s">
        <v>90</v>
      </c>
      <c r="H30" s="36">
        <v>38105</v>
      </c>
      <c r="I30" s="35">
        <v>41153</v>
      </c>
      <c r="J30" s="42" t="s">
        <v>91</v>
      </c>
      <c r="K30" s="41"/>
      <c r="L30" s="19"/>
      <c r="M30" s="29">
        <v>0</v>
      </c>
      <c r="N30" s="29">
        <v>80</v>
      </c>
      <c r="O30" s="29">
        <v>80</v>
      </c>
      <c r="P30" s="29">
        <v>0</v>
      </c>
      <c r="Q30" s="29">
        <v>206</v>
      </c>
      <c r="R30" s="29">
        <v>0</v>
      </c>
      <c r="S30" s="29">
        <v>286</v>
      </c>
      <c r="T30" s="29"/>
      <c r="U30" s="29"/>
      <c r="V30" s="29">
        <v>0</v>
      </c>
      <c r="W30" s="29">
        <v>80</v>
      </c>
      <c r="X30" s="29">
        <v>80</v>
      </c>
      <c r="Y30" s="29">
        <v>0</v>
      </c>
      <c r="Z30" s="29">
        <v>237.7</v>
      </c>
      <c r="AA30" s="29">
        <v>0</v>
      </c>
      <c r="AB30" s="29">
        <v>317.7</v>
      </c>
      <c r="AC30" s="40" t="s">
        <v>92</v>
      </c>
      <c r="AD30" s="39"/>
      <c r="AE30" s="39"/>
      <c r="AF30" s="32" t="s">
        <v>93</v>
      </c>
      <c r="AG30" s="31">
        <v>194464</v>
      </c>
      <c r="AH30" s="31">
        <v>0</v>
      </c>
      <c r="AI30" s="31">
        <v>0</v>
      </c>
      <c r="AJ30" s="31">
        <v>13000</v>
      </c>
      <c r="AK30" s="31">
        <v>13000</v>
      </c>
      <c r="AL30" s="31">
        <v>0</v>
      </c>
      <c r="AM30" s="31">
        <v>47.87</v>
      </c>
      <c r="AN30" s="31">
        <v>47.87</v>
      </c>
      <c r="AO30" s="12">
        <v>0</v>
      </c>
      <c r="AP30" s="12">
        <v>0</v>
      </c>
      <c r="AQ30" s="12">
        <v>0</v>
      </c>
      <c r="AR30" s="12">
        <v>0</v>
      </c>
      <c r="AS30" s="12">
        <v>301</v>
      </c>
      <c r="AT30" s="12">
        <v>0</v>
      </c>
      <c r="AU30" s="12">
        <v>301</v>
      </c>
      <c r="AV30" s="12">
        <v>301</v>
      </c>
      <c r="AW30" s="12">
        <v>0</v>
      </c>
      <c r="AX30" s="12">
        <v>0</v>
      </c>
      <c r="AY30" s="12">
        <v>0</v>
      </c>
      <c r="AZ30" s="12">
        <v>0</v>
      </c>
      <c r="BA30" s="12">
        <v>125720</v>
      </c>
      <c r="BB30" s="12">
        <v>125720</v>
      </c>
      <c r="BC30" s="12">
        <v>0</v>
      </c>
      <c r="BD30" s="12">
        <v>0</v>
      </c>
      <c r="BE30" s="12">
        <v>0</v>
      </c>
      <c r="BF30" s="12">
        <v>0</v>
      </c>
      <c r="BG30" s="12">
        <v>12066</v>
      </c>
      <c r="BH30" s="12">
        <v>0</v>
      </c>
      <c r="BI30" s="12">
        <v>0</v>
      </c>
      <c r="BJ30" s="12">
        <v>0</v>
      </c>
      <c r="BK30" s="12">
        <v>0</v>
      </c>
      <c r="BL30" s="12">
        <v>30</v>
      </c>
      <c r="BM30" s="12">
        <v>0</v>
      </c>
      <c r="BN30" s="12">
        <v>0</v>
      </c>
      <c r="BO30" s="12">
        <v>0</v>
      </c>
      <c r="BP30" s="12">
        <v>0</v>
      </c>
      <c r="BQ30" s="12">
        <v>0</v>
      </c>
      <c r="BR30" s="12">
        <v>0</v>
      </c>
      <c r="BS30" s="12">
        <v>0</v>
      </c>
      <c r="BT30" s="12">
        <v>0</v>
      </c>
      <c r="BU30" s="12">
        <v>0</v>
      </c>
      <c r="BV30" s="12">
        <v>0</v>
      </c>
      <c r="BW30" s="12">
        <v>0</v>
      </c>
      <c r="BX30" s="12">
        <v>0</v>
      </c>
      <c r="BY30" s="12">
        <v>0</v>
      </c>
    </row>
    <row r="31" spans="1:77">
      <c r="A31" s="24">
        <v>2013</v>
      </c>
      <c r="B31" s="38">
        <v>2116</v>
      </c>
      <c r="C31" s="24" t="s">
        <v>152</v>
      </c>
      <c r="D31" s="24" t="s">
        <v>153</v>
      </c>
      <c r="E31" s="24" t="s">
        <v>88</v>
      </c>
      <c r="F31" s="24" t="s">
        <v>89</v>
      </c>
      <c r="G31" s="37" t="s">
        <v>90</v>
      </c>
      <c r="H31" s="36">
        <v>38323</v>
      </c>
      <c r="I31" s="35">
        <v>41099</v>
      </c>
      <c r="J31" s="34" t="s">
        <v>91</v>
      </c>
      <c r="K31" s="33"/>
      <c r="L31" s="19"/>
      <c r="M31" s="18">
        <v>0</v>
      </c>
      <c r="N31" s="18">
        <v>180</v>
      </c>
      <c r="O31" s="18">
        <v>180</v>
      </c>
      <c r="P31" s="29">
        <v>40</v>
      </c>
      <c r="Q31" s="18">
        <v>328</v>
      </c>
      <c r="R31" s="18">
        <v>0</v>
      </c>
      <c r="S31" s="18">
        <v>548</v>
      </c>
      <c r="T31" s="18"/>
      <c r="U31" s="18"/>
      <c r="V31" s="18">
        <v>0</v>
      </c>
      <c r="W31" s="18">
        <v>179.99</v>
      </c>
      <c r="X31" s="18">
        <v>179.99</v>
      </c>
      <c r="Y31" s="18">
        <v>39.229999999999997</v>
      </c>
      <c r="Z31" s="18">
        <v>581.42999999999995</v>
      </c>
      <c r="AA31" s="18">
        <v>0</v>
      </c>
      <c r="AB31" s="18">
        <v>800.65</v>
      </c>
      <c r="AC31" s="17" t="s">
        <v>93</v>
      </c>
      <c r="AD31" s="16" t="s">
        <v>154</v>
      </c>
      <c r="AE31" s="16" t="s">
        <v>155</v>
      </c>
      <c r="AF31" s="32" t="s">
        <v>93</v>
      </c>
      <c r="AG31" s="14">
        <v>0</v>
      </c>
      <c r="AH31" s="14">
        <v>0</v>
      </c>
      <c r="AI31" s="31">
        <v>0</v>
      </c>
      <c r="AJ31" s="31">
        <v>0</v>
      </c>
      <c r="AK31" s="31">
        <v>0</v>
      </c>
      <c r="AL31" s="31">
        <v>0</v>
      </c>
      <c r="AM31" s="31">
        <v>0</v>
      </c>
      <c r="AN31" s="31">
        <v>0</v>
      </c>
      <c r="AO31" s="12">
        <v>0</v>
      </c>
      <c r="AP31" s="12">
        <v>0</v>
      </c>
      <c r="AQ31" s="12">
        <v>0</v>
      </c>
      <c r="AR31" s="12">
        <v>32027.397260273974</v>
      </c>
      <c r="AS31" s="12">
        <v>0</v>
      </c>
      <c r="AT31" s="12">
        <v>0</v>
      </c>
      <c r="AU31" s="12">
        <v>0</v>
      </c>
      <c r="AV31" s="12">
        <v>0</v>
      </c>
      <c r="AW31" s="12">
        <v>0</v>
      </c>
      <c r="AX31" s="12">
        <v>167</v>
      </c>
      <c r="AY31" s="12">
        <v>0</v>
      </c>
      <c r="AZ31" s="12">
        <v>0</v>
      </c>
      <c r="BA31" s="12">
        <v>0</v>
      </c>
      <c r="BB31" s="12">
        <v>0</v>
      </c>
      <c r="BC31" s="12">
        <v>0</v>
      </c>
      <c r="BD31" s="12">
        <v>0</v>
      </c>
      <c r="BE31" s="12">
        <v>0</v>
      </c>
      <c r="BF31" s="12">
        <v>0</v>
      </c>
      <c r="BG31" s="12">
        <v>0</v>
      </c>
      <c r="BH31" s="12">
        <v>0</v>
      </c>
      <c r="BI31" s="12">
        <v>0</v>
      </c>
      <c r="BJ31" s="12">
        <v>0</v>
      </c>
      <c r="BK31" s="12">
        <v>0</v>
      </c>
      <c r="BL31" s="12">
        <v>0</v>
      </c>
      <c r="BM31" s="12">
        <v>0</v>
      </c>
      <c r="BN31" s="12">
        <v>0</v>
      </c>
      <c r="BO31" s="12">
        <v>0</v>
      </c>
      <c r="BP31" s="12">
        <v>0</v>
      </c>
      <c r="BQ31" s="12">
        <v>0</v>
      </c>
      <c r="BR31" s="12">
        <v>0</v>
      </c>
      <c r="BS31" s="12">
        <v>0</v>
      </c>
      <c r="BT31" s="12">
        <v>0</v>
      </c>
      <c r="BU31" s="12">
        <v>0</v>
      </c>
      <c r="BV31" s="12">
        <v>0</v>
      </c>
      <c r="BW31" s="12">
        <v>0</v>
      </c>
      <c r="BX31" s="12">
        <v>0</v>
      </c>
      <c r="BY31" s="12">
        <v>0</v>
      </c>
    </row>
    <row r="32" spans="1:77">
      <c r="A32" s="24">
        <v>2013</v>
      </c>
      <c r="B32" s="38">
        <v>2125</v>
      </c>
      <c r="C32" s="24" t="s">
        <v>156</v>
      </c>
      <c r="D32" s="24" t="s">
        <v>157</v>
      </c>
      <c r="E32" s="24" t="s">
        <v>88</v>
      </c>
      <c r="F32" s="24" t="s">
        <v>89</v>
      </c>
      <c r="G32" s="37" t="s">
        <v>90</v>
      </c>
      <c r="H32" s="36">
        <v>38334</v>
      </c>
      <c r="I32" s="35">
        <v>41107</v>
      </c>
      <c r="J32" s="34" t="s">
        <v>91</v>
      </c>
      <c r="K32" s="33"/>
      <c r="L32" s="19"/>
      <c r="M32" s="18">
        <v>0</v>
      </c>
      <c r="N32" s="18">
        <v>300</v>
      </c>
      <c r="O32" s="18">
        <v>300</v>
      </c>
      <c r="P32" s="29">
        <v>0</v>
      </c>
      <c r="Q32" s="18">
        <v>582</v>
      </c>
      <c r="R32" s="18">
        <v>0</v>
      </c>
      <c r="S32" s="18">
        <v>882</v>
      </c>
      <c r="T32" s="18"/>
      <c r="U32" s="18"/>
      <c r="V32" s="18">
        <v>0</v>
      </c>
      <c r="W32" s="18">
        <v>299.60000000000002</v>
      </c>
      <c r="X32" s="18">
        <v>299.60000000000002</v>
      </c>
      <c r="Y32" s="18">
        <v>0</v>
      </c>
      <c r="Z32" s="18">
        <v>1041.4000000000001</v>
      </c>
      <c r="AA32" s="18">
        <v>0</v>
      </c>
      <c r="AB32" s="18">
        <v>1341</v>
      </c>
      <c r="AC32" s="17" t="s">
        <v>92</v>
      </c>
      <c r="AD32" s="16"/>
      <c r="AE32" s="16"/>
      <c r="AF32" s="32" t="s">
        <v>93</v>
      </c>
      <c r="AG32" s="14">
        <v>0</v>
      </c>
      <c r="AH32" s="14">
        <v>0</v>
      </c>
      <c r="AI32" s="31">
        <v>0</v>
      </c>
      <c r="AJ32" s="31">
        <v>0</v>
      </c>
      <c r="AK32" s="31">
        <v>0</v>
      </c>
      <c r="AL32" s="31">
        <v>0</v>
      </c>
      <c r="AM32" s="31">
        <v>0</v>
      </c>
      <c r="AN32" s="31">
        <v>0</v>
      </c>
      <c r="AO32" s="12">
        <v>0</v>
      </c>
      <c r="AP32" s="12">
        <v>0</v>
      </c>
      <c r="AQ32" s="12">
        <v>2449524</v>
      </c>
      <c r="AR32" s="12">
        <v>0</v>
      </c>
      <c r="AS32" s="12">
        <v>701</v>
      </c>
      <c r="AT32" s="12">
        <v>231</v>
      </c>
      <c r="AU32" s="12">
        <v>470</v>
      </c>
      <c r="AV32" s="12">
        <v>701</v>
      </c>
      <c r="AW32" s="12">
        <v>0</v>
      </c>
      <c r="AX32" s="12">
        <v>0</v>
      </c>
      <c r="AY32" s="12">
        <v>0</v>
      </c>
      <c r="AZ32" s="12">
        <v>0</v>
      </c>
      <c r="BA32" s="12">
        <v>0</v>
      </c>
      <c r="BB32" s="12">
        <v>0</v>
      </c>
      <c r="BC32" s="12">
        <v>0</v>
      </c>
      <c r="BD32" s="12">
        <v>0</v>
      </c>
      <c r="BE32" s="12">
        <v>0</v>
      </c>
      <c r="BF32" s="12">
        <v>0</v>
      </c>
      <c r="BG32" s="12">
        <v>0</v>
      </c>
      <c r="BH32" s="12">
        <v>0</v>
      </c>
      <c r="BI32" s="12">
        <v>0</v>
      </c>
      <c r="BJ32" s="12">
        <v>0</v>
      </c>
      <c r="BK32" s="12">
        <v>0</v>
      </c>
      <c r="BL32" s="12">
        <v>0</v>
      </c>
      <c r="BM32" s="12">
        <v>0</v>
      </c>
      <c r="BN32" s="12">
        <v>0</v>
      </c>
      <c r="BO32" s="12">
        <v>0</v>
      </c>
      <c r="BP32" s="12">
        <v>0</v>
      </c>
      <c r="BQ32" s="12">
        <v>0</v>
      </c>
      <c r="BR32" s="12">
        <v>0</v>
      </c>
      <c r="BS32" s="12">
        <v>0</v>
      </c>
      <c r="BT32" s="12">
        <v>0</v>
      </c>
      <c r="BU32" s="12">
        <v>0</v>
      </c>
      <c r="BV32" s="12">
        <v>0</v>
      </c>
      <c r="BW32" s="12">
        <v>0</v>
      </c>
      <c r="BX32" s="12">
        <v>0</v>
      </c>
      <c r="BY32" s="12">
        <v>0</v>
      </c>
    </row>
    <row r="33" spans="1:77">
      <c r="A33" s="24">
        <v>2013</v>
      </c>
      <c r="B33" s="38">
        <v>2176</v>
      </c>
      <c r="C33" s="24" t="s">
        <v>158</v>
      </c>
      <c r="D33" s="24" t="s">
        <v>159</v>
      </c>
      <c r="E33" s="24" t="s">
        <v>88</v>
      </c>
      <c r="F33" s="24" t="s">
        <v>89</v>
      </c>
      <c r="G33" s="37" t="s">
        <v>90</v>
      </c>
      <c r="H33" s="36">
        <v>38562</v>
      </c>
      <c r="I33" s="35">
        <v>41201</v>
      </c>
      <c r="J33" s="34" t="s">
        <v>91</v>
      </c>
      <c r="K33" s="33"/>
      <c r="L33" s="19"/>
      <c r="M33" s="18">
        <v>0</v>
      </c>
      <c r="N33" s="18">
        <v>55.8</v>
      </c>
      <c r="O33" s="18">
        <v>55.8</v>
      </c>
      <c r="P33" s="29">
        <v>0</v>
      </c>
      <c r="Q33" s="18">
        <v>102.50999999999999</v>
      </c>
      <c r="R33" s="18">
        <v>27.19</v>
      </c>
      <c r="S33" s="18">
        <v>185.5</v>
      </c>
      <c r="T33" s="18"/>
      <c r="U33" s="18"/>
      <c r="V33" s="18">
        <v>0</v>
      </c>
      <c r="W33" s="18">
        <v>50.19</v>
      </c>
      <c r="X33" s="18">
        <v>50.19</v>
      </c>
      <c r="Y33" s="18">
        <v>0</v>
      </c>
      <c r="Z33" s="18">
        <v>87.24</v>
      </c>
      <c r="AA33" s="18">
        <v>61.41</v>
      </c>
      <c r="AB33" s="18">
        <v>198.84</v>
      </c>
      <c r="AC33" s="17" t="s">
        <v>92</v>
      </c>
      <c r="AD33" s="16"/>
      <c r="AE33" s="16"/>
      <c r="AF33" s="32" t="s">
        <v>92</v>
      </c>
      <c r="AG33" s="14">
        <v>0</v>
      </c>
      <c r="AH33" s="14">
        <v>0</v>
      </c>
      <c r="AI33" s="31">
        <v>0</v>
      </c>
      <c r="AJ33" s="31">
        <v>0</v>
      </c>
      <c r="AK33" s="31">
        <v>0</v>
      </c>
      <c r="AL33" s="31">
        <v>0</v>
      </c>
      <c r="AM33" s="31">
        <v>0</v>
      </c>
      <c r="AN33" s="31">
        <v>0</v>
      </c>
      <c r="AO33" s="12">
        <v>0</v>
      </c>
      <c r="AP33" s="12">
        <v>0</v>
      </c>
      <c r="AQ33" s="12">
        <v>0</v>
      </c>
      <c r="AR33" s="12">
        <v>0</v>
      </c>
      <c r="AS33" s="12">
        <v>0</v>
      </c>
      <c r="AT33" s="12">
        <v>0</v>
      </c>
      <c r="AU33" s="12">
        <v>0</v>
      </c>
      <c r="AV33" s="12">
        <v>0</v>
      </c>
      <c r="AW33" s="12">
        <v>0</v>
      </c>
      <c r="AX33" s="12">
        <v>0</v>
      </c>
      <c r="AY33" s="12">
        <v>0</v>
      </c>
      <c r="AZ33" s="12">
        <v>0</v>
      </c>
      <c r="BA33" s="12">
        <v>0</v>
      </c>
      <c r="BB33" s="12">
        <v>0</v>
      </c>
      <c r="BC33" s="12">
        <v>0</v>
      </c>
      <c r="BD33" s="12">
        <v>0</v>
      </c>
      <c r="BE33" s="12">
        <v>0</v>
      </c>
      <c r="BF33" s="12">
        <v>0</v>
      </c>
      <c r="BG33" s="12">
        <v>0</v>
      </c>
      <c r="BH33" s="12">
        <v>0</v>
      </c>
      <c r="BI33" s="12">
        <v>0</v>
      </c>
      <c r="BJ33" s="12">
        <v>0</v>
      </c>
      <c r="BK33" s="12">
        <v>0</v>
      </c>
      <c r="BL33" s="12">
        <v>0</v>
      </c>
      <c r="BM33" s="12">
        <v>0</v>
      </c>
      <c r="BN33" s="12">
        <v>0</v>
      </c>
      <c r="BO33" s="12">
        <v>0</v>
      </c>
      <c r="BP33" s="12">
        <v>0</v>
      </c>
      <c r="BQ33" s="12">
        <v>0</v>
      </c>
      <c r="BR33" s="12">
        <v>0</v>
      </c>
      <c r="BS33" s="12">
        <v>0</v>
      </c>
      <c r="BT33" s="12">
        <v>0</v>
      </c>
      <c r="BU33" s="12">
        <v>0</v>
      </c>
      <c r="BV33" s="12">
        <v>0</v>
      </c>
      <c r="BW33" s="12">
        <v>0</v>
      </c>
      <c r="BX33" s="12">
        <v>0</v>
      </c>
      <c r="BY33" s="12">
        <v>0</v>
      </c>
    </row>
    <row r="34" spans="1:77">
      <c r="A34" s="24">
        <v>2013</v>
      </c>
      <c r="B34" s="38">
        <v>2408</v>
      </c>
      <c r="C34" s="24" t="s">
        <v>160</v>
      </c>
      <c r="D34" s="24" t="s">
        <v>161</v>
      </c>
      <c r="E34" s="24" t="s">
        <v>88</v>
      </c>
      <c r="F34" s="24" t="s">
        <v>162</v>
      </c>
      <c r="G34" s="37" t="s">
        <v>90</v>
      </c>
      <c r="H34" s="36">
        <v>39475</v>
      </c>
      <c r="I34" s="35">
        <v>40981</v>
      </c>
      <c r="J34" s="34" t="s">
        <v>91</v>
      </c>
      <c r="K34" s="33"/>
      <c r="L34" s="19"/>
      <c r="M34" s="18">
        <v>0</v>
      </c>
      <c r="N34" s="18">
        <v>28</v>
      </c>
      <c r="O34" s="18">
        <v>28</v>
      </c>
      <c r="P34" s="29">
        <v>0</v>
      </c>
      <c r="Q34" s="18">
        <v>33.92</v>
      </c>
      <c r="R34" s="18">
        <v>0</v>
      </c>
      <c r="S34" s="18">
        <v>61.92</v>
      </c>
      <c r="T34" s="18"/>
      <c r="U34" s="18"/>
      <c r="V34" s="18">
        <v>0</v>
      </c>
      <c r="W34" s="18">
        <v>28</v>
      </c>
      <c r="X34" s="18">
        <v>28</v>
      </c>
      <c r="Y34" s="18">
        <v>0</v>
      </c>
      <c r="Z34" s="18">
        <v>43.99</v>
      </c>
      <c r="AA34" s="18">
        <v>0</v>
      </c>
      <c r="AB34" s="18">
        <v>71.990000000000009</v>
      </c>
      <c r="AC34" s="17" t="s">
        <v>92</v>
      </c>
      <c r="AD34" s="16"/>
      <c r="AE34" s="16"/>
      <c r="AF34" s="32" t="s">
        <v>93</v>
      </c>
      <c r="AG34" s="14">
        <v>195751</v>
      </c>
      <c r="AH34" s="14">
        <v>0</v>
      </c>
      <c r="AI34" s="31">
        <v>0</v>
      </c>
      <c r="AJ34" s="31">
        <v>0</v>
      </c>
      <c r="AK34" s="31">
        <v>0</v>
      </c>
      <c r="AL34" s="31">
        <v>0</v>
      </c>
      <c r="AM34" s="31">
        <v>65</v>
      </c>
      <c r="AN34" s="31">
        <v>65</v>
      </c>
      <c r="AO34" s="12">
        <v>13</v>
      </c>
      <c r="AP34" s="12">
        <v>0</v>
      </c>
      <c r="AQ34" s="12">
        <v>0</v>
      </c>
      <c r="AR34" s="12">
        <v>0</v>
      </c>
      <c r="AS34" s="12">
        <v>0</v>
      </c>
      <c r="AT34" s="12">
        <v>0</v>
      </c>
      <c r="AU34" s="12">
        <v>0</v>
      </c>
      <c r="AV34" s="12">
        <v>0</v>
      </c>
      <c r="AW34" s="12">
        <v>0</v>
      </c>
      <c r="AX34" s="12">
        <v>0</v>
      </c>
      <c r="AY34" s="12">
        <v>0</v>
      </c>
      <c r="AZ34" s="12">
        <v>0</v>
      </c>
      <c r="BA34" s="12">
        <v>0</v>
      </c>
      <c r="BB34" s="12">
        <v>0</v>
      </c>
      <c r="BC34" s="12">
        <v>0</v>
      </c>
      <c r="BD34" s="12">
        <v>0</v>
      </c>
      <c r="BE34" s="12">
        <v>0</v>
      </c>
      <c r="BF34" s="12">
        <v>0</v>
      </c>
      <c r="BG34" s="12">
        <v>0</v>
      </c>
      <c r="BH34" s="12">
        <v>0</v>
      </c>
      <c r="BI34" s="12">
        <v>0</v>
      </c>
      <c r="BJ34" s="12">
        <v>0</v>
      </c>
      <c r="BK34" s="12">
        <v>0</v>
      </c>
      <c r="BL34" s="12">
        <v>0</v>
      </c>
      <c r="BM34" s="12">
        <v>0</v>
      </c>
      <c r="BN34" s="12">
        <v>0</v>
      </c>
      <c r="BO34" s="12">
        <v>0</v>
      </c>
      <c r="BP34" s="12">
        <v>0</v>
      </c>
      <c r="BQ34" s="12">
        <v>0</v>
      </c>
      <c r="BR34" s="12">
        <v>0</v>
      </c>
      <c r="BS34" s="12">
        <v>0</v>
      </c>
      <c r="BT34" s="12">
        <v>0</v>
      </c>
      <c r="BU34" s="12">
        <v>0</v>
      </c>
      <c r="BV34" s="12">
        <v>0</v>
      </c>
      <c r="BW34" s="12">
        <v>0</v>
      </c>
      <c r="BX34" s="12">
        <v>0</v>
      </c>
      <c r="BY34" s="12">
        <v>0</v>
      </c>
    </row>
    <row r="35" spans="1:77">
      <c r="A35" s="24">
        <v>2013</v>
      </c>
      <c r="B35" s="38">
        <v>2426</v>
      </c>
      <c r="C35" s="24" t="s">
        <v>163</v>
      </c>
      <c r="D35" s="24" t="s">
        <v>164</v>
      </c>
      <c r="E35" s="24" t="s">
        <v>88</v>
      </c>
      <c r="F35" s="24" t="s">
        <v>162</v>
      </c>
      <c r="G35" s="37" t="s">
        <v>90</v>
      </c>
      <c r="H35" s="36">
        <v>39608</v>
      </c>
      <c r="I35" s="35">
        <v>40942</v>
      </c>
      <c r="J35" s="34" t="s">
        <v>91</v>
      </c>
      <c r="K35" s="33"/>
      <c r="L35" s="19"/>
      <c r="M35" s="18">
        <v>0</v>
      </c>
      <c r="N35" s="18">
        <v>35</v>
      </c>
      <c r="O35" s="18">
        <v>35</v>
      </c>
      <c r="P35" s="29">
        <v>0</v>
      </c>
      <c r="Q35" s="18">
        <v>15</v>
      </c>
      <c r="R35" s="18">
        <v>0</v>
      </c>
      <c r="S35" s="18">
        <v>50</v>
      </c>
      <c r="T35" s="18"/>
      <c r="U35" s="18"/>
      <c r="V35" s="18">
        <v>0</v>
      </c>
      <c r="W35" s="18">
        <v>35</v>
      </c>
      <c r="X35" s="18">
        <v>35</v>
      </c>
      <c r="Y35" s="18">
        <v>0</v>
      </c>
      <c r="Z35" s="18">
        <v>24.27</v>
      </c>
      <c r="AA35" s="18">
        <v>0</v>
      </c>
      <c r="AB35" s="18">
        <v>59.269999999999996</v>
      </c>
      <c r="AC35" s="17" t="s">
        <v>92</v>
      </c>
      <c r="AD35" s="16"/>
      <c r="AE35" s="16"/>
      <c r="AF35" s="32" t="s">
        <v>93</v>
      </c>
      <c r="AG35" s="14">
        <v>507701</v>
      </c>
      <c r="AH35" s="14">
        <v>650.88900000000001</v>
      </c>
      <c r="AI35" s="31">
        <v>0.65088900000000005</v>
      </c>
      <c r="AJ35" s="31">
        <v>0</v>
      </c>
      <c r="AK35" s="31">
        <v>0</v>
      </c>
      <c r="AL35" s="31">
        <v>0</v>
      </c>
      <c r="AM35" s="31">
        <v>0</v>
      </c>
      <c r="AN35" s="31">
        <v>0</v>
      </c>
      <c r="AO35" s="12">
        <v>0</v>
      </c>
      <c r="AP35" s="12">
        <v>0</v>
      </c>
      <c r="AQ35" s="12">
        <v>0</v>
      </c>
      <c r="AR35" s="12">
        <v>0</v>
      </c>
      <c r="AS35" s="12">
        <v>0</v>
      </c>
      <c r="AT35" s="12">
        <v>0</v>
      </c>
      <c r="AU35" s="12">
        <v>0</v>
      </c>
      <c r="AV35" s="12">
        <v>0</v>
      </c>
      <c r="AW35" s="12">
        <v>0</v>
      </c>
      <c r="AX35" s="12">
        <v>0</v>
      </c>
      <c r="AY35" s="12">
        <v>0</v>
      </c>
      <c r="AZ35" s="12">
        <v>0</v>
      </c>
      <c r="BA35" s="12">
        <v>0</v>
      </c>
      <c r="BB35" s="12">
        <v>0</v>
      </c>
      <c r="BC35" s="12">
        <v>0</v>
      </c>
      <c r="BD35" s="12">
        <v>0</v>
      </c>
      <c r="BE35" s="12">
        <v>0</v>
      </c>
      <c r="BF35" s="12">
        <v>0</v>
      </c>
      <c r="BG35" s="12">
        <v>0</v>
      </c>
      <c r="BH35" s="12">
        <v>0</v>
      </c>
      <c r="BI35" s="12">
        <v>0</v>
      </c>
      <c r="BJ35" s="12">
        <v>0</v>
      </c>
      <c r="BK35" s="12">
        <v>0</v>
      </c>
      <c r="BL35" s="12">
        <v>0</v>
      </c>
      <c r="BM35" s="12">
        <v>0</v>
      </c>
      <c r="BN35" s="12">
        <v>0</v>
      </c>
      <c r="BO35" s="12">
        <v>0</v>
      </c>
      <c r="BP35" s="12">
        <v>0</v>
      </c>
      <c r="BQ35" s="12">
        <v>0</v>
      </c>
      <c r="BR35" s="12">
        <v>0</v>
      </c>
      <c r="BS35" s="12">
        <v>0</v>
      </c>
      <c r="BT35" s="12">
        <v>0</v>
      </c>
      <c r="BU35" s="12">
        <v>0</v>
      </c>
      <c r="BV35" s="12">
        <v>0</v>
      </c>
      <c r="BW35" s="12">
        <v>0</v>
      </c>
      <c r="BX35" s="12">
        <v>0</v>
      </c>
      <c r="BY35" s="12">
        <v>0</v>
      </c>
    </row>
    <row r="36" spans="1:77">
      <c r="A36" s="24">
        <v>2013</v>
      </c>
      <c r="B36" s="38" t="s">
        <v>165</v>
      </c>
      <c r="C36" s="24" t="s">
        <v>166</v>
      </c>
      <c r="D36" s="24" t="s">
        <v>167</v>
      </c>
      <c r="E36" s="24" t="s">
        <v>88</v>
      </c>
      <c r="F36" s="24" t="s">
        <v>89</v>
      </c>
      <c r="G36" s="37" t="s">
        <v>90</v>
      </c>
      <c r="H36" s="36">
        <v>38425</v>
      </c>
      <c r="I36" s="35">
        <v>41424</v>
      </c>
      <c r="J36" s="34" t="s">
        <v>91</v>
      </c>
      <c r="K36" s="33"/>
      <c r="L36" s="19"/>
      <c r="M36" s="18">
        <v>0</v>
      </c>
      <c r="N36" s="18">
        <v>15</v>
      </c>
      <c r="O36" s="18">
        <v>15</v>
      </c>
      <c r="P36" s="29">
        <v>0</v>
      </c>
      <c r="Q36" s="18">
        <v>28.41</v>
      </c>
      <c r="R36" s="18">
        <v>12.14</v>
      </c>
      <c r="S36" s="18">
        <v>55.55</v>
      </c>
      <c r="T36" s="18"/>
      <c r="U36" s="18"/>
      <c r="V36" s="18">
        <v>0</v>
      </c>
      <c r="W36" s="18">
        <v>14.99</v>
      </c>
      <c r="X36" s="18">
        <v>14.99</v>
      </c>
      <c r="Y36" s="18">
        <v>0</v>
      </c>
      <c r="Z36" s="18">
        <v>25.380000000000003</v>
      </c>
      <c r="AA36" s="18">
        <v>12.14</v>
      </c>
      <c r="AB36" s="18">
        <v>52.510000000000005</v>
      </c>
      <c r="AC36" s="17" t="s">
        <v>92</v>
      </c>
      <c r="AD36" s="16"/>
      <c r="AE36" s="16"/>
      <c r="AF36" s="32" t="s">
        <v>92</v>
      </c>
      <c r="AG36" s="14">
        <v>0</v>
      </c>
      <c r="AH36" s="14">
        <v>0</v>
      </c>
      <c r="AI36" s="31">
        <v>0</v>
      </c>
      <c r="AJ36" s="31">
        <v>0</v>
      </c>
      <c r="AK36" s="31">
        <v>0</v>
      </c>
      <c r="AL36" s="31">
        <v>0</v>
      </c>
      <c r="AM36" s="31">
        <v>0</v>
      </c>
      <c r="AN36" s="31">
        <v>0</v>
      </c>
      <c r="AO36" s="12">
        <v>0</v>
      </c>
      <c r="AP36" s="12">
        <v>0</v>
      </c>
      <c r="AQ36" s="12">
        <v>0</v>
      </c>
      <c r="AR36" s="12">
        <v>0</v>
      </c>
      <c r="AS36" s="12">
        <v>0</v>
      </c>
      <c r="AT36" s="12">
        <v>0</v>
      </c>
      <c r="AU36" s="12">
        <v>0</v>
      </c>
      <c r="AV36" s="12">
        <v>0</v>
      </c>
      <c r="AW36" s="12">
        <v>0</v>
      </c>
      <c r="AX36" s="12">
        <v>0</v>
      </c>
      <c r="AY36" s="12">
        <v>0</v>
      </c>
      <c r="AZ36" s="12">
        <v>0</v>
      </c>
      <c r="BA36" s="12">
        <v>0</v>
      </c>
      <c r="BB36" s="12">
        <v>0</v>
      </c>
      <c r="BC36" s="12">
        <v>0</v>
      </c>
      <c r="BD36" s="12">
        <v>0</v>
      </c>
      <c r="BE36" s="12">
        <v>0</v>
      </c>
      <c r="BF36" s="12">
        <v>0</v>
      </c>
      <c r="BG36" s="12">
        <v>0</v>
      </c>
      <c r="BH36" s="12">
        <v>0</v>
      </c>
      <c r="BI36" s="12">
        <v>0</v>
      </c>
      <c r="BJ36" s="12">
        <v>0</v>
      </c>
      <c r="BK36" s="12">
        <v>0</v>
      </c>
      <c r="BL36" s="12">
        <v>0</v>
      </c>
      <c r="BM36" s="12">
        <v>0</v>
      </c>
      <c r="BN36" s="12">
        <v>0</v>
      </c>
      <c r="BO36" s="12">
        <v>0</v>
      </c>
      <c r="BP36" s="12">
        <v>0</v>
      </c>
      <c r="BQ36" s="12">
        <v>0</v>
      </c>
      <c r="BR36" s="12">
        <v>0</v>
      </c>
      <c r="BS36" s="12">
        <v>0</v>
      </c>
      <c r="BT36" s="12">
        <v>0</v>
      </c>
      <c r="BU36" s="12">
        <v>0</v>
      </c>
      <c r="BV36" s="12">
        <v>0</v>
      </c>
      <c r="BW36" s="12">
        <v>0</v>
      </c>
      <c r="BX36" s="12">
        <v>0</v>
      </c>
      <c r="BY36" s="12">
        <v>0</v>
      </c>
    </row>
    <row r="37" spans="1:77">
      <c r="A37" s="24">
        <v>2013</v>
      </c>
      <c r="B37" s="38">
        <v>2360</v>
      </c>
      <c r="C37" s="24" t="s">
        <v>168</v>
      </c>
      <c r="D37" s="24" t="s">
        <v>169</v>
      </c>
      <c r="E37" s="24" t="s">
        <v>88</v>
      </c>
      <c r="F37" s="24" t="s">
        <v>89</v>
      </c>
      <c r="G37" s="37" t="s">
        <v>90</v>
      </c>
      <c r="H37" s="36">
        <v>39384</v>
      </c>
      <c r="I37" s="35">
        <v>41562</v>
      </c>
      <c r="J37" s="34" t="s">
        <v>91</v>
      </c>
      <c r="K37" s="33"/>
      <c r="L37" s="19"/>
      <c r="M37" s="18">
        <v>0</v>
      </c>
      <c r="N37" s="18">
        <v>100</v>
      </c>
      <c r="O37" s="18">
        <v>100</v>
      </c>
      <c r="P37" s="29">
        <v>0</v>
      </c>
      <c r="Q37" s="18">
        <v>115.09</v>
      </c>
      <c r="R37" s="18">
        <v>137.59</v>
      </c>
      <c r="S37" s="18">
        <v>352.68</v>
      </c>
      <c r="T37" s="18"/>
      <c r="U37" s="18"/>
      <c r="V37" s="18">
        <v>0</v>
      </c>
      <c r="W37" s="18">
        <v>94.8</v>
      </c>
      <c r="X37" s="18">
        <v>94.8</v>
      </c>
      <c r="Y37" s="18">
        <v>0</v>
      </c>
      <c r="Z37" s="18">
        <v>133.01</v>
      </c>
      <c r="AA37" s="18">
        <v>113.22</v>
      </c>
      <c r="AB37" s="18">
        <v>341.03</v>
      </c>
      <c r="AC37" s="17" t="s">
        <v>92</v>
      </c>
      <c r="AD37" s="16"/>
      <c r="AE37" s="16"/>
      <c r="AF37" s="32" t="s">
        <v>93</v>
      </c>
      <c r="AG37" s="14">
        <v>0</v>
      </c>
      <c r="AH37" s="14">
        <v>0</v>
      </c>
      <c r="AI37" s="31">
        <v>0</v>
      </c>
      <c r="AJ37" s="31">
        <v>0</v>
      </c>
      <c r="AK37" s="31">
        <v>0</v>
      </c>
      <c r="AL37" s="31">
        <v>0</v>
      </c>
      <c r="AM37" s="31">
        <v>0</v>
      </c>
      <c r="AN37" s="31">
        <v>0</v>
      </c>
      <c r="AO37" s="12">
        <v>0</v>
      </c>
      <c r="AP37" s="12">
        <v>0</v>
      </c>
      <c r="AQ37" s="12">
        <v>0</v>
      </c>
      <c r="AR37" s="12">
        <v>0</v>
      </c>
      <c r="AS37" s="12">
        <v>0</v>
      </c>
      <c r="AT37" s="12">
        <v>0</v>
      </c>
      <c r="AU37" s="12">
        <v>0</v>
      </c>
      <c r="AV37" s="12">
        <v>0</v>
      </c>
      <c r="AW37" s="12">
        <v>0</v>
      </c>
      <c r="AX37" s="12">
        <v>0</v>
      </c>
      <c r="AY37" s="12">
        <v>0</v>
      </c>
      <c r="AZ37" s="12">
        <v>0</v>
      </c>
      <c r="BA37" s="12">
        <v>430000</v>
      </c>
      <c r="BB37" s="12">
        <v>0</v>
      </c>
      <c r="BC37" s="12">
        <v>430000</v>
      </c>
      <c r="BD37" s="12">
        <v>410100</v>
      </c>
      <c r="BE37" s="12">
        <v>150000</v>
      </c>
      <c r="BF37" s="12">
        <v>67.400000000000006</v>
      </c>
      <c r="BG37" s="12">
        <v>0</v>
      </c>
      <c r="BH37" s="12">
        <v>0</v>
      </c>
      <c r="BI37" s="12">
        <v>0</v>
      </c>
      <c r="BJ37" s="12">
        <v>0</v>
      </c>
      <c r="BK37" s="12">
        <v>0</v>
      </c>
      <c r="BL37" s="12">
        <v>0</v>
      </c>
      <c r="BM37" s="12">
        <v>0</v>
      </c>
      <c r="BN37" s="12">
        <v>0</v>
      </c>
      <c r="BO37" s="12">
        <v>0</v>
      </c>
      <c r="BP37" s="12">
        <v>0</v>
      </c>
      <c r="BQ37" s="12">
        <v>0</v>
      </c>
      <c r="BR37" s="12">
        <v>0</v>
      </c>
      <c r="BS37" s="12">
        <v>0</v>
      </c>
      <c r="BT37" s="12">
        <v>0</v>
      </c>
      <c r="BU37" s="12">
        <v>0</v>
      </c>
      <c r="BV37" s="12">
        <v>0</v>
      </c>
      <c r="BW37" s="12">
        <v>0</v>
      </c>
      <c r="BX37" s="12">
        <v>0</v>
      </c>
      <c r="BY37" s="12">
        <v>0</v>
      </c>
    </row>
    <row r="38" spans="1:77">
      <c r="A38" s="24">
        <v>2013</v>
      </c>
      <c r="B38" s="24">
        <v>7204</v>
      </c>
      <c r="C38" s="24" t="s">
        <v>170</v>
      </c>
      <c r="D38" s="24" t="s">
        <v>171</v>
      </c>
      <c r="E38" s="24" t="s">
        <v>88</v>
      </c>
      <c r="F38" s="24" t="s">
        <v>103</v>
      </c>
      <c r="G38" s="23" t="s">
        <v>104</v>
      </c>
      <c r="H38" s="27">
        <v>38317</v>
      </c>
      <c r="I38" s="27" t="s">
        <v>109</v>
      </c>
      <c r="J38" s="21" t="s">
        <v>91</v>
      </c>
      <c r="K38" s="20"/>
      <c r="L38" s="26"/>
      <c r="M38" s="18">
        <v>0</v>
      </c>
      <c r="N38" s="18">
        <v>45</v>
      </c>
      <c r="O38" s="18">
        <v>45</v>
      </c>
      <c r="P38" s="29">
        <v>0</v>
      </c>
      <c r="Q38" s="25">
        <v>0</v>
      </c>
      <c r="R38" s="25">
        <v>0</v>
      </c>
      <c r="S38" s="25">
        <v>45</v>
      </c>
      <c r="T38" s="18"/>
      <c r="U38" s="18"/>
      <c r="V38" s="18">
        <v>0</v>
      </c>
      <c r="W38" s="18">
        <v>45</v>
      </c>
      <c r="X38" s="18">
        <v>45</v>
      </c>
      <c r="Y38" s="18">
        <v>0</v>
      </c>
      <c r="Z38" s="18">
        <v>0</v>
      </c>
      <c r="AA38" s="18">
        <v>0</v>
      </c>
      <c r="AB38" s="18">
        <v>45</v>
      </c>
      <c r="AC38" s="17" t="s">
        <v>92</v>
      </c>
      <c r="AD38" s="16"/>
      <c r="AE38" s="16"/>
      <c r="AF38" s="15" t="s">
        <v>92</v>
      </c>
      <c r="AG38" s="14">
        <v>0</v>
      </c>
      <c r="AH38" s="14">
        <v>0</v>
      </c>
      <c r="AI38" s="13">
        <v>0</v>
      </c>
      <c r="AJ38" s="13">
        <v>0</v>
      </c>
      <c r="AK38" s="13">
        <v>0</v>
      </c>
      <c r="AL38" s="13">
        <v>0</v>
      </c>
      <c r="AM38" s="13">
        <v>0</v>
      </c>
      <c r="AN38" s="12">
        <v>0</v>
      </c>
      <c r="AO38" s="12">
        <v>0</v>
      </c>
      <c r="AP38" s="12">
        <v>0</v>
      </c>
      <c r="AQ38" s="12">
        <v>0</v>
      </c>
      <c r="AR38" s="12">
        <v>0</v>
      </c>
      <c r="AS38" s="12">
        <v>0</v>
      </c>
      <c r="AT38" s="12">
        <v>0</v>
      </c>
      <c r="AU38" s="12">
        <v>0</v>
      </c>
      <c r="AV38" s="12">
        <v>0</v>
      </c>
      <c r="AW38" s="12">
        <v>0</v>
      </c>
      <c r="AX38" s="12">
        <v>0</v>
      </c>
      <c r="AY38" s="12">
        <v>0</v>
      </c>
      <c r="AZ38" s="12">
        <v>0</v>
      </c>
      <c r="BA38" s="12">
        <v>0</v>
      </c>
      <c r="BB38" s="12">
        <v>0</v>
      </c>
      <c r="BC38" s="12">
        <v>0</v>
      </c>
      <c r="BD38" s="12">
        <v>0</v>
      </c>
      <c r="BE38" s="12">
        <v>0</v>
      </c>
      <c r="BF38" s="12">
        <v>0</v>
      </c>
      <c r="BG38" s="12">
        <v>0</v>
      </c>
      <c r="BH38" s="12">
        <v>0</v>
      </c>
      <c r="BI38" s="12">
        <v>0</v>
      </c>
      <c r="BJ38" s="12">
        <v>0</v>
      </c>
      <c r="BK38" s="12">
        <v>0</v>
      </c>
      <c r="BL38" s="12">
        <v>0</v>
      </c>
      <c r="BM38" s="12">
        <v>0</v>
      </c>
      <c r="BN38" s="12">
        <v>0</v>
      </c>
      <c r="BO38" s="12">
        <v>0</v>
      </c>
      <c r="BP38" s="12">
        <v>0</v>
      </c>
      <c r="BQ38" s="12">
        <v>0</v>
      </c>
      <c r="BR38" s="12">
        <v>0</v>
      </c>
      <c r="BS38" s="12">
        <v>0</v>
      </c>
      <c r="BT38" s="12">
        <v>0</v>
      </c>
      <c r="BU38" s="12">
        <v>0</v>
      </c>
      <c r="BV38" s="12">
        <v>0</v>
      </c>
      <c r="BW38" s="12">
        <v>0</v>
      </c>
      <c r="BX38" s="12">
        <v>0</v>
      </c>
      <c r="BY38" s="12">
        <v>0</v>
      </c>
    </row>
    <row r="39" spans="1:77">
      <c r="A39" s="24">
        <v>2013</v>
      </c>
      <c r="B39" s="24">
        <v>7200</v>
      </c>
      <c r="C39" s="24" t="s">
        <v>172</v>
      </c>
      <c r="D39" s="24" t="s">
        <v>173</v>
      </c>
      <c r="E39" s="24" t="s">
        <v>88</v>
      </c>
      <c r="F39" s="24" t="s">
        <v>103</v>
      </c>
      <c r="G39" s="23" t="s">
        <v>104</v>
      </c>
      <c r="H39" s="30">
        <v>38200</v>
      </c>
      <c r="I39" s="30" t="s">
        <v>109</v>
      </c>
      <c r="J39" s="21" t="s">
        <v>91</v>
      </c>
      <c r="K39" s="20"/>
      <c r="L39" s="26"/>
      <c r="M39" s="18">
        <v>0</v>
      </c>
      <c r="N39" s="18">
        <v>13</v>
      </c>
      <c r="O39" s="18">
        <v>13</v>
      </c>
      <c r="P39" s="29">
        <v>0</v>
      </c>
      <c r="Q39" s="25">
        <v>0</v>
      </c>
      <c r="R39" s="25">
        <v>0</v>
      </c>
      <c r="S39" s="25">
        <v>13</v>
      </c>
      <c r="T39" s="18"/>
      <c r="U39" s="18"/>
      <c r="V39" s="18">
        <v>0</v>
      </c>
      <c r="W39" s="18">
        <v>12.42</v>
      </c>
      <c r="X39" s="18">
        <v>12.42</v>
      </c>
      <c r="Y39" s="18">
        <v>0</v>
      </c>
      <c r="Z39" s="18">
        <v>0</v>
      </c>
      <c r="AA39" s="18">
        <v>0</v>
      </c>
      <c r="AB39" s="18">
        <v>12.42</v>
      </c>
      <c r="AC39" s="17" t="s">
        <v>92</v>
      </c>
      <c r="AD39" s="16"/>
      <c r="AE39" s="16"/>
      <c r="AF39" s="15" t="s">
        <v>92</v>
      </c>
      <c r="AG39" s="14">
        <v>0</v>
      </c>
      <c r="AH39" s="14">
        <v>0</v>
      </c>
      <c r="AI39" s="13">
        <v>0</v>
      </c>
      <c r="AJ39" s="13">
        <v>0</v>
      </c>
      <c r="AK39" s="13">
        <v>0</v>
      </c>
      <c r="AL39" s="13">
        <v>0</v>
      </c>
      <c r="AM39" s="13">
        <v>0</v>
      </c>
      <c r="AN39" s="12">
        <v>0</v>
      </c>
      <c r="AO39" s="12">
        <v>0</v>
      </c>
      <c r="AP39" s="12">
        <v>0</v>
      </c>
      <c r="AQ39" s="12">
        <v>0</v>
      </c>
      <c r="AR39" s="12">
        <v>0</v>
      </c>
      <c r="AS39" s="12">
        <v>0</v>
      </c>
      <c r="AT39" s="12">
        <v>0</v>
      </c>
      <c r="AU39" s="12">
        <v>0</v>
      </c>
      <c r="AV39" s="12">
        <v>0</v>
      </c>
      <c r="AW39" s="12">
        <v>0</v>
      </c>
      <c r="AX39" s="12">
        <v>0</v>
      </c>
      <c r="AY39" s="12">
        <v>0</v>
      </c>
      <c r="AZ39" s="12">
        <v>0</v>
      </c>
      <c r="BA39" s="12">
        <v>0</v>
      </c>
      <c r="BB39" s="12">
        <v>0</v>
      </c>
      <c r="BC39" s="12">
        <v>0</v>
      </c>
      <c r="BD39" s="12">
        <v>0</v>
      </c>
      <c r="BE39" s="12">
        <v>0</v>
      </c>
      <c r="BF39" s="12">
        <v>0</v>
      </c>
      <c r="BG39" s="12">
        <v>0</v>
      </c>
      <c r="BH39" s="12">
        <v>0</v>
      </c>
      <c r="BI39" s="12">
        <v>0</v>
      </c>
      <c r="BJ39" s="12">
        <v>0</v>
      </c>
      <c r="BK39" s="12">
        <v>0</v>
      </c>
      <c r="BL39" s="12">
        <v>0</v>
      </c>
      <c r="BM39" s="12">
        <v>0</v>
      </c>
      <c r="BN39" s="12">
        <v>0</v>
      </c>
      <c r="BO39" s="12">
        <v>0</v>
      </c>
      <c r="BP39" s="12">
        <v>0</v>
      </c>
      <c r="BQ39" s="12">
        <v>0</v>
      </c>
      <c r="BR39" s="12">
        <v>0</v>
      </c>
      <c r="BS39" s="12">
        <v>0</v>
      </c>
      <c r="BT39" s="12">
        <v>0</v>
      </c>
      <c r="BU39" s="12">
        <v>0</v>
      </c>
      <c r="BV39" s="12">
        <v>0</v>
      </c>
      <c r="BW39" s="12">
        <v>0</v>
      </c>
      <c r="BX39" s="12">
        <v>0</v>
      </c>
      <c r="BY39" s="12">
        <v>0</v>
      </c>
    </row>
    <row r="40" spans="1:77">
      <c r="A40" s="24">
        <v>2014</v>
      </c>
      <c r="B40" s="24">
        <v>1922</v>
      </c>
      <c r="C40" s="24" t="s">
        <v>174</v>
      </c>
      <c r="D40" s="24">
        <v>28212</v>
      </c>
      <c r="E40" s="24" t="s">
        <v>88</v>
      </c>
      <c r="F40" s="24" t="s">
        <v>89</v>
      </c>
      <c r="G40" s="23" t="s">
        <v>90</v>
      </c>
      <c r="H40" s="28">
        <v>37547</v>
      </c>
      <c r="I40" s="27">
        <v>41466</v>
      </c>
      <c r="J40" s="21" t="s">
        <v>91</v>
      </c>
      <c r="K40" s="20"/>
      <c r="L40" s="26"/>
      <c r="M40" s="18">
        <v>0</v>
      </c>
      <c r="N40" s="18">
        <v>144</v>
      </c>
      <c r="O40" s="18">
        <v>144</v>
      </c>
      <c r="P40" s="25">
        <v>393.1</v>
      </c>
      <c r="Q40" s="25">
        <v>237.8</v>
      </c>
      <c r="R40" s="25">
        <v>0</v>
      </c>
      <c r="S40" s="25">
        <v>774.90000000000009</v>
      </c>
      <c r="T40" s="18"/>
      <c r="U40" s="18"/>
      <c r="V40" s="18">
        <v>0</v>
      </c>
      <c r="W40" s="18">
        <v>135.9</v>
      </c>
      <c r="X40" s="18">
        <v>135.9</v>
      </c>
      <c r="Y40" s="18">
        <v>360.3</v>
      </c>
      <c r="Z40" s="18">
        <v>405.7</v>
      </c>
      <c r="AA40" s="18">
        <v>0</v>
      </c>
      <c r="AB40" s="18">
        <v>901.90000000000009</v>
      </c>
      <c r="AC40" s="17" t="s">
        <v>93</v>
      </c>
      <c r="AD40" s="16" t="s">
        <v>175</v>
      </c>
      <c r="AE40" s="16" t="s">
        <v>118</v>
      </c>
      <c r="AF40" s="15" t="s">
        <v>93</v>
      </c>
      <c r="AG40" s="14">
        <v>3628223</v>
      </c>
      <c r="AH40" s="14">
        <v>0</v>
      </c>
      <c r="AI40" s="13">
        <v>0</v>
      </c>
      <c r="AJ40" s="13">
        <v>0</v>
      </c>
      <c r="AK40" s="13">
        <v>0</v>
      </c>
      <c r="AL40" s="13">
        <v>0</v>
      </c>
      <c r="AM40" s="13">
        <v>1000</v>
      </c>
      <c r="AN40" s="12">
        <v>0</v>
      </c>
      <c r="AO40" s="12">
        <v>63</v>
      </c>
      <c r="AP40" s="12">
        <v>0</v>
      </c>
      <c r="AQ40" s="12">
        <v>0</v>
      </c>
      <c r="AR40" s="12">
        <v>0</v>
      </c>
      <c r="AS40" s="12">
        <v>0</v>
      </c>
      <c r="AT40" s="12">
        <v>0</v>
      </c>
      <c r="AU40" s="12">
        <v>0</v>
      </c>
      <c r="AV40" s="12">
        <v>0</v>
      </c>
      <c r="AW40" s="12">
        <v>0</v>
      </c>
      <c r="AX40" s="12">
        <v>0</v>
      </c>
      <c r="AY40" s="12">
        <v>0</v>
      </c>
      <c r="AZ40" s="12">
        <v>0</v>
      </c>
      <c r="BA40" s="12">
        <v>0</v>
      </c>
      <c r="BB40" s="12">
        <v>0</v>
      </c>
      <c r="BC40" s="12">
        <v>0</v>
      </c>
      <c r="BD40" s="12">
        <v>0</v>
      </c>
      <c r="BE40" s="12">
        <v>0</v>
      </c>
      <c r="BF40" s="12">
        <v>0</v>
      </c>
      <c r="BG40" s="12">
        <v>0</v>
      </c>
      <c r="BH40" s="12">
        <v>0</v>
      </c>
      <c r="BI40" s="12">
        <v>0</v>
      </c>
      <c r="BJ40" s="12">
        <v>0</v>
      </c>
      <c r="BK40" s="12">
        <v>0</v>
      </c>
      <c r="BL40" s="12">
        <v>0</v>
      </c>
      <c r="BM40" s="12">
        <v>0</v>
      </c>
      <c r="BN40" s="12">
        <v>0</v>
      </c>
      <c r="BO40" s="12">
        <v>0</v>
      </c>
      <c r="BP40" s="12">
        <v>0</v>
      </c>
      <c r="BQ40" s="12">
        <v>0</v>
      </c>
      <c r="BR40" s="12">
        <v>0</v>
      </c>
      <c r="BS40" s="12">
        <v>0</v>
      </c>
      <c r="BT40" s="12">
        <v>0</v>
      </c>
      <c r="BU40" s="12">
        <v>0</v>
      </c>
      <c r="BV40" s="12">
        <v>0</v>
      </c>
      <c r="BW40" s="12">
        <v>0</v>
      </c>
      <c r="BX40" s="12">
        <v>0</v>
      </c>
      <c r="BY40" s="12">
        <v>0</v>
      </c>
    </row>
    <row r="41" spans="1:77">
      <c r="A41" s="24">
        <v>2014</v>
      </c>
      <c r="B41" s="24">
        <v>2181</v>
      </c>
      <c r="C41" s="24" t="s">
        <v>176</v>
      </c>
      <c r="D41" s="24">
        <v>34174</v>
      </c>
      <c r="E41" s="24" t="s">
        <v>88</v>
      </c>
      <c r="F41" s="24" t="s">
        <v>89</v>
      </c>
      <c r="G41" s="23" t="s">
        <v>90</v>
      </c>
      <c r="H41" s="28">
        <v>38617</v>
      </c>
      <c r="I41" s="27">
        <v>41311</v>
      </c>
      <c r="J41" s="21" t="s">
        <v>91</v>
      </c>
      <c r="K41" s="20"/>
      <c r="L41" s="26"/>
      <c r="M41" s="18">
        <v>0</v>
      </c>
      <c r="N41" s="18">
        <v>600</v>
      </c>
      <c r="O41" s="18">
        <v>600</v>
      </c>
      <c r="P41" s="25">
        <v>0</v>
      </c>
      <c r="Q41" s="25">
        <v>1.4770000000000001</v>
      </c>
      <c r="R41" s="25">
        <v>0</v>
      </c>
      <c r="S41" s="25">
        <v>601.47699999999998</v>
      </c>
      <c r="T41" s="18"/>
      <c r="U41" s="18"/>
      <c r="V41" s="18">
        <v>0</v>
      </c>
      <c r="W41" s="18">
        <v>500.4</v>
      </c>
      <c r="X41" s="18">
        <v>500.4</v>
      </c>
      <c r="Y41" s="18">
        <v>0</v>
      </c>
      <c r="Z41" s="18">
        <v>2.6019999999999999</v>
      </c>
      <c r="AA41" s="18">
        <v>0</v>
      </c>
      <c r="AB41" s="18">
        <v>503.00199999999995</v>
      </c>
      <c r="AC41" s="17" t="s">
        <v>92</v>
      </c>
      <c r="AD41" s="16"/>
      <c r="AE41" s="16"/>
      <c r="AF41" s="15" t="s">
        <v>93</v>
      </c>
      <c r="AG41" s="14">
        <v>0</v>
      </c>
      <c r="AH41" s="14">
        <v>0</v>
      </c>
      <c r="AI41" s="13">
        <v>0</v>
      </c>
      <c r="AJ41" s="13">
        <v>0</v>
      </c>
      <c r="AK41" s="13">
        <v>0</v>
      </c>
      <c r="AL41" s="13">
        <v>0</v>
      </c>
      <c r="AM41" s="13">
        <v>0</v>
      </c>
      <c r="AN41" s="12">
        <v>0</v>
      </c>
      <c r="AO41" s="12">
        <v>0</v>
      </c>
      <c r="AP41" s="12">
        <v>0</v>
      </c>
      <c r="AQ41" s="12">
        <v>2497096</v>
      </c>
      <c r="AR41" s="12">
        <v>0</v>
      </c>
      <c r="AS41" s="12">
        <v>922</v>
      </c>
      <c r="AT41" s="12">
        <v>244</v>
      </c>
      <c r="AU41" s="12">
        <v>678</v>
      </c>
      <c r="AV41" s="12">
        <v>678</v>
      </c>
      <c r="AW41" s="12">
        <v>0</v>
      </c>
      <c r="AX41" s="12">
        <v>0</v>
      </c>
      <c r="AY41" s="12">
        <v>0</v>
      </c>
      <c r="AZ41" s="12">
        <v>0</v>
      </c>
      <c r="BA41" s="12">
        <v>0</v>
      </c>
      <c r="BB41" s="12">
        <v>0</v>
      </c>
      <c r="BC41" s="12">
        <v>0</v>
      </c>
      <c r="BD41" s="12">
        <v>0</v>
      </c>
      <c r="BE41" s="12">
        <v>0</v>
      </c>
      <c r="BF41" s="12">
        <v>0</v>
      </c>
      <c r="BG41" s="12">
        <v>0</v>
      </c>
      <c r="BH41" s="12">
        <v>0</v>
      </c>
      <c r="BI41" s="12">
        <v>0</v>
      </c>
      <c r="BJ41" s="12">
        <v>0</v>
      </c>
      <c r="BK41" s="12">
        <v>0</v>
      </c>
      <c r="BL41" s="12">
        <v>0</v>
      </c>
      <c r="BM41" s="12">
        <v>0</v>
      </c>
      <c r="BN41" s="12">
        <v>0</v>
      </c>
      <c r="BO41" s="12">
        <v>0</v>
      </c>
      <c r="BP41" s="12">
        <v>0</v>
      </c>
      <c r="BQ41" s="12">
        <v>0</v>
      </c>
      <c r="BR41" s="12">
        <v>0</v>
      </c>
      <c r="BS41" s="12">
        <v>0</v>
      </c>
      <c r="BT41" s="12">
        <v>0</v>
      </c>
      <c r="BU41" s="12">
        <v>0</v>
      </c>
      <c r="BV41" s="12">
        <v>0</v>
      </c>
      <c r="BW41" s="12">
        <v>0</v>
      </c>
      <c r="BX41" s="12">
        <v>0</v>
      </c>
      <c r="BY41" s="12">
        <v>0</v>
      </c>
    </row>
    <row r="42" spans="1:77">
      <c r="A42" s="24">
        <v>2014</v>
      </c>
      <c r="B42" s="24">
        <v>2219</v>
      </c>
      <c r="C42" s="24" t="s">
        <v>177</v>
      </c>
      <c r="D42" s="24">
        <v>37494</v>
      </c>
      <c r="E42" s="24" t="s">
        <v>88</v>
      </c>
      <c r="F42" s="24" t="s">
        <v>89</v>
      </c>
      <c r="G42" s="23" t="s">
        <v>90</v>
      </c>
      <c r="H42" s="28">
        <v>38701</v>
      </c>
      <c r="I42" s="27">
        <v>41445</v>
      </c>
      <c r="J42" s="21" t="s">
        <v>91</v>
      </c>
      <c r="K42" s="20"/>
      <c r="L42" s="26"/>
      <c r="M42" s="18">
        <v>0</v>
      </c>
      <c r="N42" s="18">
        <v>208</v>
      </c>
      <c r="O42" s="18">
        <v>208</v>
      </c>
      <c r="P42" s="25">
        <v>0</v>
      </c>
      <c r="Q42" s="25">
        <v>311.5</v>
      </c>
      <c r="R42" s="25">
        <v>0</v>
      </c>
      <c r="S42" s="25">
        <v>519.5</v>
      </c>
      <c r="T42" s="18"/>
      <c r="U42" s="18"/>
      <c r="V42" s="18">
        <v>0</v>
      </c>
      <c r="W42" s="18">
        <v>200.55</v>
      </c>
      <c r="X42" s="18">
        <v>200.55</v>
      </c>
      <c r="Y42" s="18">
        <v>0</v>
      </c>
      <c r="Z42" s="18">
        <v>697.54</v>
      </c>
      <c r="AA42" s="18">
        <v>0</v>
      </c>
      <c r="AB42" s="18">
        <v>898.08999999999992</v>
      </c>
      <c r="AC42" s="17" t="s">
        <v>92</v>
      </c>
      <c r="AD42" s="16"/>
      <c r="AE42" s="16"/>
      <c r="AF42" s="15" t="s">
        <v>93</v>
      </c>
      <c r="AG42" s="14">
        <v>0</v>
      </c>
      <c r="AH42" s="14">
        <v>0</v>
      </c>
      <c r="AI42" s="13">
        <v>0</v>
      </c>
      <c r="AJ42" s="13">
        <v>0</v>
      </c>
      <c r="AK42" s="13">
        <v>0</v>
      </c>
      <c r="AL42" s="13">
        <v>0</v>
      </c>
      <c r="AM42" s="13">
        <v>0</v>
      </c>
      <c r="AN42" s="12">
        <v>0</v>
      </c>
      <c r="AO42" s="12">
        <v>0</v>
      </c>
      <c r="AP42" s="12">
        <v>0</v>
      </c>
      <c r="AQ42" s="12">
        <v>0</v>
      </c>
      <c r="AR42" s="12">
        <v>0</v>
      </c>
      <c r="AS42" s="12">
        <v>193</v>
      </c>
      <c r="AT42" s="12">
        <v>64</v>
      </c>
      <c r="AU42" s="12">
        <v>129</v>
      </c>
      <c r="AV42" s="12">
        <v>0</v>
      </c>
      <c r="AW42" s="12">
        <v>0</v>
      </c>
      <c r="AX42" s="12">
        <v>0</v>
      </c>
      <c r="AY42" s="12">
        <v>0</v>
      </c>
      <c r="AZ42" s="12">
        <v>0</v>
      </c>
      <c r="BA42" s="12">
        <v>0</v>
      </c>
      <c r="BB42" s="12">
        <v>0</v>
      </c>
      <c r="BC42" s="12">
        <v>0</v>
      </c>
      <c r="BD42" s="12">
        <v>0</v>
      </c>
      <c r="BE42" s="12">
        <v>0</v>
      </c>
      <c r="BF42" s="12">
        <v>0</v>
      </c>
      <c r="BG42" s="12">
        <v>0</v>
      </c>
      <c r="BH42" s="12">
        <v>0</v>
      </c>
      <c r="BI42" s="12">
        <v>0</v>
      </c>
      <c r="BJ42" s="12">
        <v>0</v>
      </c>
      <c r="BK42" s="12">
        <v>0</v>
      </c>
      <c r="BL42" s="12">
        <v>0</v>
      </c>
      <c r="BM42" s="12">
        <v>0</v>
      </c>
      <c r="BN42" s="12">
        <v>0</v>
      </c>
      <c r="BO42" s="12">
        <v>0</v>
      </c>
      <c r="BP42" s="12">
        <v>0</v>
      </c>
      <c r="BQ42" s="12">
        <v>0</v>
      </c>
      <c r="BR42" s="12">
        <v>0</v>
      </c>
      <c r="BS42" s="12">
        <v>0</v>
      </c>
      <c r="BT42" s="12">
        <v>0</v>
      </c>
      <c r="BU42" s="12">
        <v>0</v>
      </c>
      <c r="BV42" s="12">
        <v>0</v>
      </c>
      <c r="BW42" s="12">
        <v>0</v>
      </c>
      <c r="BX42" s="12">
        <v>0</v>
      </c>
      <c r="BY42" s="12">
        <v>0</v>
      </c>
    </row>
    <row r="43" spans="1:77">
      <c r="A43" s="24">
        <v>2014</v>
      </c>
      <c r="B43" s="24">
        <v>2237</v>
      </c>
      <c r="C43" s="24" t="s">
        <v>178</v>
      </c>
      <c r="D43" s="24">
        <v>36505</v>
      </c>
      <c r="E43" s="24" t="s">
        <v>88</v>
      </c>
      <c r="F43" s="24" t="s">
        <v>89</v>
      </c>
      <c r="G43" s="23" t="s">
        <v>90</v>
      </c>
      <c r="H43" s="28">
        <v>38889</v>
      </c>
      <c r="I43" s="27">
        <v>41458</v>
      </c>
      <c r="J43" s="21" t="s">
        <v>91</v>
      </c>
      <c r="K43" s="20"/>
      <c r="L43" s="26"/>
      <c r="M43" s="18">
        <v>0</v>
      </c>
      <c r="N43" s="18">
        <v>80</v>
      </c>
      <c r="O43" s="18">
        <v>80</v>
      </c>
      <c r="P43" s="25">
        <v>0</v>
      </c>
      <c r="Q43" s="25">
        <v>80.209999999999994</v>
      </c>
      <c r="R43" s="25">
        <v>0</v>
      </c>
      <c r="S43" s="25">
        <v>160.20999999999998</v>
      </c>
      <c r="T43" s="18"/>
      <c r="U43" s="18"/>
      <c r="V43" s="18">
        <v>0</v>
      </c>
      <c r="W43" s="18">
        <v>77.849999999999994</v>
      </c>
      <c r="X43" s="18">
        <v>77.849999999999994</v>
      </c>
      <c r="Y43" s="18">
        <v>0</v>
      </c>
      <c r="Z43" s="18">
        <v>80.400000000000006</v>
      </c>
      <c r="AA43" s="18">
        <v>0</v>
      </c>
      <c r="AB43" s="18">
        <v>158.25</v>
      </c>
      <c r="AC43" s="17" t="s">
        <v>92</v>
      </c>
      <c r="AD43" s="16"/>
      <c r="AE43" s="16"/>
      <c r="AF43" s="15" t="s">
        <v>93</v>
      </c>
      <c r="AG43" s="14">
        <v>0</v>
      </c>
      <c r="AH43" s="14">
        <v>0</v>
      </c>
      <c r="AI43" s="13">
        <v>0</v>
      </c>
      <c r="AJ43" s="13">
        <v>0</v>
      </c>
      <c r="AK43" s="13">
        <v>0</v>
      </c>
      <c r="AL43" s="13">
        <v>0</v>
      </c>
      <c r="AM43" s="13">
        <v>0</v>
      </c>
      <c r="AN43" s="12">
        <v>0</v>
      </c>
      <c r="AO43" s="12">
        <v>0</v>
      </c>
      <c r="AP43" s="12">
        <v>0</v>
      </c>
      <c r="AQ43" s="12">
        <v>0</v>
      </c>
      <c r="AR43" s="12">
        <v>0</v>
      </c>
      <c r="AS43" s="12">
        <v>0</v>
      </c>
      <c r="AT43" s="12">
        <v>0</v>
      </c>
      <c r="AU43" s="12">
        <v>0</v>
      </c>
      <c r="AV43" s="12">
        <v>0</v>
      </c>
      <c r="AW43" s="12">
        <v>0</v>
      </c>
      <c r="AX43" s="12">
        <v>0</v>
      </c>
      <c r="AY43" s="12">
        <v>0</v>
      </c>
      <c r="AZ43" s="12">
        <v>0</v>
      </c>
      <c r="BA43" s="12">
        <v>0</v>
      </c>
      <c r="BB43" s="12">
        <v>0</v>
      </c>
      <c r="BC43" s="12">
        <v>0</v>
      </c>
      <c r="BD43" s="12">
        <v>0</v>
      </c>
      <c r="BE43" s="12">
        <v>200000</v>
      </c>
      <c r="BF43" s="12">
        <v>0</v>
      </c>
      <c r="BG43" s="12">
        <v>0</v>
      </c>
      <c r="BH43" s="12">
        <v>0</v>
      </c>
      <c r="BI43" s="12">
        <v>0</v>
      </c>
      <c r="BJ43" s="12">
        <v>0</v>
      </c>
      <c r="BK43" s="12">
        <v>0</v>
      </c>
      <c r="BL43" s="12">
        <v>0</v>
      </c>
      <c r="BM43" s="12">
        <v>0</v>
      </c>
      <c r="BN43" s="12">
        <v>0</v>
      </c>
      <c r="BO43" s="12">
        <v>0</v>
      </c>
      <c r="BP43" s="12">
        <v>0</v>
      </c>
      <c r="BQ43" s="12">
        <v>0</v>
      </c>
      <c r="BR43" s="12">
        <v>0</v>
      </c>
      <c r="BS43" s="12">
        <v>0</v>
      </c>
      <c r="BT43" s="12">
        <v>0</v>
      </c>
      <c r="BU43" s="12">
        <v>0</v>
      </c>
      <c r="BV43" s="12">
        <v>0</v>
      </c>
      <c r="BW43" s="12">
        <v>0</v>
      </c>
      <c r="BX43" s="12">
        <v>0</v>
      </c>
      <c r="BY43" s="12">
        <v>0</v>
      </c>
    </row>
    <row r="44" spans="1:77">
      <c r="A44" s="24">
        <v>2014</v>
      </c>
      <c r="B44" s="24">
        <v>2239</v>
      </c>
      <c r="C44" s="24" t="s">
        <v>179</v>
      </c>
      <c r="D44" s="24">
        <v>37596</v>
      </c>
      <c r="E44" s="24" t="s">
        <v>88</v>
      </c>
      <c r="F44" s="24" t="s">
        <v>89</v>
      </c>
      <c r="G44" s="23" t="s">
        <v>90</v>
      </c>
      <c r="H44" s="28">
        <v>38894</v>
      </c>
      <c r="I44" s="27">
        <v>41624</v>
      </c>
      <c r="J44" s="21" t="s">
        <v>91</v>
      </c>
      <c r="K44" s="20"/>
      <c r="L44" s="26"/>
      <c r="M44" s="18">
        <v>0</v>
      </c>
      <c r="N44" s="18">
        <v>100</v>
      </c>
      <c r="O44" s="18">
        <v>100</v>
      </c>
      <c r="P44" s="25">
        <v>11.1</v>
      </c>
      <c r="Q44" s="25">
        <v>151.6</v>
      </c>
      <c r="R44" s="25">
        <v>0</v>
      </c>
      <c r="S44" s="25">
        <v>262.7</v>
      </c>
      <c r="T44" s="18"/>
      <c r="U44" s="18"/>
      <c r="V44" s="18">
        <v>0</v>
      </c>
      <c r="W44" s="18">
        <v>101.2</v>
      </c>
      <c r="X44" s="18">
        <v>101.2</v>
      </c>
      <c r="Y44" s="18">
        <v>257</v>
      </c>
      <c r="Z44" s="18">
        <v>63</v>
      </c>
      <c r="AA44" s="18">
        <v>0</v>
      </c>
      <c r="AB44" s="18">
        <v>421.2</v>
      </c>
      <c r="AC44" s="17" t="s">
        <v>93</v>
      </c>
      <c r="AD44" s="16" t="s">
        <v>141</v>
      </c>
      <c r="AE44" s="16" t="s">
        <v>118</v>
      </c>
      <c r="AF44" s="15" t="s">
        <v>93</v>
      </c>
      <c r="AG44" s="14">
        <v>0</v>
      </c>
      <c r="AH44" s="14">
        <v>0</v>
      </c>
      <c r="AI44" s="13">
        <v>0</v>
      </c>
      <c r="AJ44" s="13">
        <v>0</v>
      </c>
      <c r="AK44" s="13">
        <v>0</v>
      </c>
      <c r="AL44" s="13">
        <v>0</v>
      </c>
      <c r="AM44" s="13">
        <v>0</v>
      </c>
      <c r="AN44" s="12">
        <v>0</v>
      </c>
      <c r="AO44" s="12">
        <v>0</v>
      </c>
      <c r="AP44" s="12">
        <v>0</v>
      </c>
      <c r="AQ44" s="12">
        <v>0</v>
      </c>
      <c r="AR44" s="12">
        <v>0</v>
      </c>
      <c r="AS44" s="12">
        <v>0</v>
      </c>
      <c r="AT44" s="12">
        <v>0</v>
      </c>
      <c r="AU44" s="12">
        <v>0</v>
      </c>
      <c r="AV44" s="12">
        <v>0</v>
      </c>
      <c r="AW44" s="12">
        <v>0</v>
      </c>
      <c r="AX44" s="12">
        <v>0</v>
      </c>
      <c r="AY44" s="12">
        <v>0</v>
      </c>
      <c r="AZ44" s="12">
        <v>0</v>
      </c>
      <c r="BA44" s="12">
        <v>0</v>
      </c>
      <c r="BB44" s="12">
        <v>0</v>
      </c>
      <c r="BC44" s="12">
        <v>0</v>
      </c>
      <c r="BD44" s="12">
        <v>0</v>
      </c>
      <c r="BE44" s="12">
        <v>74000</v>
      </c>
      <c r="BF44" s="12">
        <v>0</v>
      </c>
      <c r="BG44" s="12">
        <v>1257</v>
      </c>
      <c r="BH44" s="12">
        <v>0</v>
      </c>
      <c r="BI44" s="12">
        <v>0</v>
      </c>
      <c r="BJ44" s="12">
        <v>0</v>
      </c>
      <c r="BK44" s="12">
        <v>0</v>
      </c>
      <c r="BL44" s="12">
        <v>0</v>
      </c>
      <c r="BM44" s="12">
        <v>0</v>
      </c>
      <c r="BN44" s="12">
        <v>0</v>
      </c>
      <c r="BO44" s="12">
        <v>0</v>
      </c>
      <c r="BP44" s="12">
        <v>0</v>
      </c>
      <c r="BQ44" s="12">
        <v>0</v>
      </c>
      <c r="BR44" s="12">
        <v>0</v>
      </c>
      <c r="BS44" s="12">
        <v>0</v>
      </c>
      <c r="BT44" s="12">
        <v>0</v>
      </c>
      <c r="BU44" s="12">
        <v>0</v>
      </c>
      <c r="BV44" s="12">
        <v>0</v>
      </c>
      <c r="BW44" s="12">
        <v>0</v>
      </c>
      <c r="BX44" s="12">
        <v>0</v>
      </c>
      <c r="BY44" s="12">
        <v>0</v>
      </c>
    </row>
    <row r="45" spans="1:77">
      <c r="A45" s="24">
        <v>2014</v>
      </c>
      <c r="B45" s="24">
        <v>2274</v>
      </c>
      <c r="C45" s="24" t="s">
        <v>180</v>
      </c>
      <c r="D45" s="24" t="s">
        <v>181</v>
      </c>
      <c r="E45" s="24" t="s">
        <v>88</v>
      </c>
      <c r="F45" s="24" t="s">
        <v>89</v>
      </c>
      <c r="G45" s="23" t="s">
        <v>90</v>
      </c>
      <c r="H45" s="28">
        <v>39044</v>
      </c>
      <c r="I45" s="27">
        <v>41263</v>
      </c>
      <c r="J45" s="21" t="s">
        <v>91</v>
      </c>
      <c r="K45" s="20"/>
      <c r="L45" s="26"/>
      <c r="M45" s="18">
        <v>0</v>
      </c>
      <c r="N45" s="18">
        <v>300</v>
      </c>
      <c r="O45" s="18">
        <v>300</v>
      </c>
      <c r="P45" s="25">
        <v>0</v>
      </c>
      <c r="Q45" s="25">
        <v>1314.4</v>
      </c>
      <c r="R45" s="25">
        <v>2138.5</v>
      </c>
      <c r="S45" s="25">
        <v>3752.9</v>
      </c>
      <c r="T45" s="18"/>
      <c r="U45" s="18"/>
      <c r="V45" s="18">
        <v>0</v>
      </c>
      <c r="W45" s="18">
        <v>299.60000000000002</v>
      </c>
      <c r="X45" s="18">
        <v>299.60000000000002</v>
      </c>
      <c r="Y45" s="18">
        <v>0</v>
      </c>
      <c r="Z45" s="18">
        <v>2327.4</v>
      </c>
      <c r="AA45" s="18">
        <v>4425.6000000000004</v>
      </c>
      <c r="AB45" s="18">
        <v>7052.6</v>
      </c>
      <c r="AC45" s="17" t="s">
        <v>92</v>
      </c>
      <c r="AD45" s="16"/>
      <c r="AE45" s="16"/>
      <c r="AF45" s="15" t="s">
        <v>93</v>
      </c>
      <c r="AG45" s="14">
        <v>0</v>
      </c>
      <c r="AH45" s="14">
        <v>0</v>
      </c>
      <c r="AI45" s="13">
        <v>0</v>
      </c>
      <c r="AJ45" s="13">
        <v>0</v>
      </c>
      <c r="AK45" s="13">
        <v>0</v>
      </c>
      <c r="AL45" s="13">
        <v>0</v>
      </c>
      <c r="AM45" s="13">
        <v>0</v>
      </c>
      <c r="AN45" s="12">
        <v>0</v>
      </c>
      <c r="AO45" s="12">
        <v>0</v>
      </c>
      <c r="AP45" s="12">
        <v>0</v>
      </c>
      <c r="AQ45" s="12">
        <v>0</v>
      </c>
      <c r="AR45" s="12">
        <v>60000</v>
      </c>
      <c r="AS45" s="12">
        <v>0</v>
      </c>
      <c r="AT45" s="12">
        <v>0</v>
      </c>
      <c r="AU45" s="12">
        <v>0</v>
      </c>
      <c r="AV45" s="12">
        <v>0</v>
      </c>
      <c r="AW45" s="12">
        <v>0</v>
      </c>
      <c r="AX45" s="12">
        <v>941</v>
      </c>
      <c r="AY45" s="12">
        <v>0</v>
      </c>
      <c r="AZ45" s="12">
        <v>0</v>
      </c>
      <c r="BA45" s="12">
        <v>0</v>
      </c>
      <c r="BB45" s="12">
        <v>0</v>
      </c>
      <c r="BC45" s="12">
        <v>0</v>
      </c>
      <c r="BD45" s="12">
        <v>0</v>
      </c>
      <c r="BE45" s="12">
        <v>0</v>
      </c>
      <c r="BF45" s="12">
        <v>0</v>
      </c>
      <c r="BG45" s="12">
        <v>0</v>
      </c>
      <c r="BH45" s="12">
        <v>0</v>
      </c>
      <c r="BI45" s="12">
        <v>0</v>
      </c>
      <c r="BJ45" s="12">
        <v>0</v>
      </c>
      <c r="BK45" s="12">
        <v>0</v>
      </c>
      <c r="BL45" s="12">
        <v>0</v>
      </c>
      <c r="BM45" s="12">
        <v>0</v>
      </c>
      <c r="BN45" s="12">
        <v>0</v>
      </c>
      <c r="BO45" s="12">
        <v>0</v>
      </c>
      <c r="BP45" s="12">
        <v>0</v>
      </c>
      <c r="BQ45" s="12">
        <v>0</v>
      </c>
      <c r="BR45" s="12">
        <v>0</v>
      </c>
      <c r="BS45" s="12">
        <v>0</v>
      </c>
      <c r="BT45" s="12">
        <v>0</v>
      </c>
      <c r="BU45" s="12">
        <v>0</v>
      </c>
      <c r="BV45" s="12">
        <v>0</v>
      </c>
      <c r="BW45" s="12">
        <v>0</v>
      </c>
      <c r="BX45" s="12">
        <v>0</v>
      </c>
      <c r="BY45" s="12">
        <v>0</v>
      </c>
    </row>
    <row r="46" spans="1:77">
      <c r="A46" s="24">
        <v>2014</v>
      </c>
      <c r="B46" s="24">
        <v>2328</v>
      </c>
      <c r="C46" s="24" t="s">
        <v>182</v>
      </c>
      <c r="D46" s="24">
        <v>36595</v>
      </c>
      <c r="E46" s="24" t="s">
        <v>88</v>
      </c>
      <c r="F46" s="24" t="s">
        <v>89</v>
      </c>
      <c r="G46" s="23" t="s">
        <v>90</v>
      </c>
      <c r="H46" s="28">
        <v>39196</v>
      </c>
      <c r="I46" s="27">
        <v>41845</v>
      </c>
      <c r="J46" s="21" t="s">
        <v>91</v>
      </c>
      <c r="K46" s="20"/>
      <c r="L46" s="26"/>
      <c r="M46" s="18">
        <v>0</v>
      </c>
      <c r="N46" s="18">
        <v>150</v>
      </c>
      <c r="O46" s="18">
        <v>150</v>
      </c>
      <c r="P46" s="25">
        <v>68.02</v>
      </c>
      <c r="Q46" s="25">
        <v>154.34</v>
      </c>
      <c r="R46" s="25">
        <v>0</v>
      </c>
      <c r="S46" s="25">
        <v>372.36</v>
      </c>
      <c r="T46" s="18"/>
      <c r="U46" s="18"/>
      <c r="V46" s="18">
        <v>0</v>
      </c>
      <c r="W46" s="18">
        <v>150</v>
      </c>
      <c r="X46" s="18">
        <v>150</v>
      </c>
      <c r="Y46" s="18">
        <v>44.35</v>
      </c>
      <c r="Z46" s="18">
        <v>31.04</v>
      </c>
      <c r="AA46" s="18">
        <v>0</v>
      </c>
      <c r="AB46" s="18">
        <v>225.39</v>
      </c>
      <c r="AC46" s="17" t="s">
        <v>93</v>
      </c>
      <c r="AD46" s="16" t="s">
        <v>183</v>
      </c>
      <c r="AE46" s="16" t="s">
        <v>118</v>
      </c>
      <c r="AF46" s="15" t="s">
        <v>93</v>
      </c>
      <c r="AG46" s="14">
        <v>0</v>
      </c>
      <c r="AH46" s="14">
        <v>0</v>
      </c>
      <c r="AI46" s="13">
        <v>0</v>
      </c>
      <c r="AJ46" s="13">
        <v>0</v>
      </c>
      <c r="AK46" s="13">
        <v>0</v>
      </c>
      <c r="AL46" s="13">
        <v>0</v>
      </c>
      <c r="AM46" s="13">
        <v>0</v>
      </c>
      <c r="AN46" s="12">
        <v>0</v>
      </c>
      <c r="AO46" s="12">
        <v>0</v>
      </c>
      <c r="AP46" s="12">
        <v>0</v>
      </c>
      <c r="AQ46" s="12">
        <v>0</v>
      </c>
      <c r="AR46" s="12">
        <v>0</v>
      </c>
      <c r="AS46" s="12">
        <v>0</v>
      </c>
      <c r="AT46" s="12">
        <v>0</v>
      </c>
      <c r="AU46" s="12">
        <v>0</v>
      </c>
      <c r="AV46" s="12">
        <v>0</v>
      </c>
      <c r="AW46" s="12">
        <v>0</v>
      </c>
      <c r="AX46" s="12">
        <v>0</v>
      </c>
      <c r="AY46" s="12">
        <v>0</v>
      </c>
      <c r="AZ46" s="12">
        <v>0</v>
      </c>
      <c r="BA46" s="12">
        <v>0</v>
      </c>
      <c r="BB46" s="12">
        <v>0</v>
      </c>
      <c r="BC46" s="12">
        <v>0</v>
      </c>
      <c r="BD46" s="12">
        <v>0</v>
      </c>
      <c r="BE46" s="12">
        <v>200000</v>
      </c>
      <c r="BF46" s="12">
        <v>0</v>
      </c>
      <c r="BG46" s="12">
        <v>0</v>
      </c>
      <c r="BH46" s="12">
        <v>0</v>
      </c>
      <c r="BI46" s="12">
        <v>0</v>
      </c>
      <c r="BJ46" s="12">
        <v>0</v>
      </c>
      <c r="BK46" s="12">
        <v>0</v>
      </c>
      <c r="BL46" s="12">
        <v>0</v>
      </c>
      <c r="BM46" s="12">
        <v>0</v>
      </c>
      <c r="BN46" s="12">
        <v>0</v>
      </c>
      <c r="BO46" s="12">
        <v>0</v>
      </c>
      <c r="BP46" s="12">
        <v>0</v>
      </c>
      <c r="BQ46" s="12">
        <v>0</v>
      </c>
      <c r="BR46" s="12">
        <v>0</v>
      </c>
      <c r="BS46" s="12">
        <v>0</v>
      </c>
      <c r="BT46" s="12">
        <v>0</v>
      </c>
      <c r="BU46" s="12">
        <v>0</v>
      </c>
      <c r="BV46" s="12">
        <v>0</v>
      </c>
      <c r="BW46" s="12">
        <v>0</v>
      </c>
      <c r="BX46" s="12">
        <v>0</v>
      </c>
      <c r="BY46" s="12">
        <v>0</v>
      </c>
    </row>
    <row r="47" spans="1:77">
      <c r="A47" s="24">
        <v>2014</v>
      </c>
      <c r="B47" s="24">
        <v>2339</v>
      </c>
      <c r="C47" s="24" t="s">
        <v>184</v>
      </c>
      <c r="D47" s="24">
        <v>37490</v>
      </c>
      <c r="E47" s="24" t="s">
        <v>88</v>
      </c>
      <c r="F47" s="24" t="s">
        <v>89</v>
      </c>
      <c r="G47" s="23" t="s">
        <v>90</v>
      </c>
      <c r="H47" s="28">
        <v>39280</v>
      </c>
      <c r="I47" s="27">
        <v>41383</v>
      </c>
      <c r="J47" s="21" t="s">
        <v>91</v>
      </c>
      <c r="K47" s="20"/>
      <c r="L47" s="26"/>
      <c r="M47" s="18">
        <v>0</v>
      </c>
      <c r="N47" s="18">
        <v>200</v>
      </c>
      <c r="O47" s="18">
        <v>200</v>
      </c>
      <c r="P47" s="25">
        <v>0</v>
      </c>
      <c r="Q47" s="25">
        <v>1225</v>
      </c>
      <c r="R47" s="25">
        <v>0</v>
      </c>
      <c r="S47" s="25">
        <v>1425</v>
      </c>
      <c r="T47" s="18"/>
      <c r="U47" s="18"/>
      <c r="V47" s="18">
        <v>0</v>
      </c>
      <c r="W47" s="18">
        <v>200</v>
      </c>
      <c r="X47" s="18">
        <v>200</v>
      </c>
      <c r="Y47" s="18">
        <v>0</v>
      </c>
      <c r="Z47" s="18">
        <v>1528</v>
      </c>
      <c r="AA47" s="18">
        <v>0</v>
      </c>
      <c r="AB47" s="18">
        <v>1728</v>
      </c>
      <c r="AC47" s="17" t="s">
        <v>92</v>
      </c>
      <c r="AD47" s="16"/>
      <c r="AE47" s="16"/>
      <c r="AF47" s="15" t="s">
        <v>93</v>
      </c>
      <c r="AG47" s="14">
        <v>0</v>
      </c>
      <c r="AH47" s="14">
        <v>0</v>
      </c>
      <c r="AI47" s="13">
        <v>0</v>
      </c>
      <c r="AJ47" s="13">
        <v>0</v>
      </c>
      <c r="AK47" s="13">
        <v>0</v>
      </c>
      <c r="AL47" s="13">
        <v>0</v>
      </c>
      <c r="AM47" s="13">
        <v>0</v>
      </c>
      <c r="AN47" s="12">
        <v>0</v>
      </c>
      <c r="AO47" s="12">
        <v>0</v>
      </c>
      <c r="AP47" s="12">
        <v>0</v>
      </c>
      <c r="AQ47" s="12">
        <v>1332045</v>
      </c>
      <c r="AR47" s="12">
        <v>0</v>
      </c>
      <c r="AS47" s="12">
        <v>573</v>
      </c>
      <c r="AT47" s="12">
        <v>143</v>
      </c>
      <c r="AU47" s="12">
        <v>430</v>
      </c>
      <c r="AV47" s="12">
        <v>0</v>
      </c>
      <c r="AW47" s="12">
        <v>0</v>
      </c>
      <c r="AX47" s="12">
        <v>0</v>
      </c>
      <c r="AY47" s="12">
        <v>0</v>
      </c>
      <c r="AZ47" s="12">
        <v>0</v>
      </c>
      <c r="BA47" s="12">
        <v>0</v>
      </c>
      <c r="BB47" s="12">
        <v>0</v>
      </c>
      <c r="BC47" s="12">
        <v>0</v>
      </c>
      <c r="BD47" s="12">
        <v>0</v>
      </c>
      <c r="BE47" s="12">
        <v>0</v>
      </c>
      <c r="BF47" s="12">
        <v>0</v>
      </c>
      <c r="BG47" s="12">
        <v>0</v>
      </c>
      <c r="BH47" s="12">
        <v>0</v>
      </c>
      <c r="BI47" s="12">
        <v>0</v>
      </c>
      <c r="BJ47" s="12">
        <v>0</v>
      </c>
      <c r="BK47" s="12">
        <v>0</v>
      </c>
      <c r="BL47" s="12">
        <v>0</v>
      </c>
      <c r="BM47" s="12">
        <v>0</v>
      </c>
      <c r="BN47" s="12">
        <v>0</v>
      </c>
      <c r="BO47" s="12">
        <v>0</v>
      </c>
      <c r="BP47" s="12">
        <v>0</v>
      </c>
      <c r="BQ47" s="12">
        <v>0</v>
      </c>
      <c r="BR47" s="12">
        <v>0</v>
      </c>
      <c r="BS47" s="12">
        <v>0</v>
      </c>
      <c r="BT47" s="12">
        <v>0</v>
      </c>
      <c r="BU47" s="12">
        <v>0</v>
      </c>
      <c r="BV47" s="12">
        <v>0</v>
      </c>
      <c r="BW47" s="12">
        <v>0</v>
      </c>
      <c r="BX47" s="12">
        <v>0</v>
      </c>
      <c r="BY47" s="12">
        <v>0</v>
      </c>
    </row>
    <row r="48" spans="1:77">
      <c r="A48" s="24">
        <v>2014</v>
      </c>
      <c r="B48" s="24">
        <v>2345</v>
      </c>
      <c r="C48" s="24" t="s">
        <v>185</v>
      </c>
      <c r="D48" s="24">
        <v>39149</v>
      </c>
      <c r="E48" s="24" t="s">
        <v>88</v>
      </c>
      <c r="F48" s="24" t="s">
        <v>89</v>
      </c>
      <c r="G48" s="23" t="s">
        <v>90</v>
      </c>
      <c r="H48" s="28">
        <v>39308</v>
      </c>
      <c r="I48" s="27">
        <v>41612</v>
      </c>
      <c r="J48" s="21" t="s">
        <v>91</v>
      </c>
      <c r="K48" s="20"/>
      <c r="L48" s="26"/>
      <c r="M48" s="18">
        <v>0</v>
      </c>
      <c r="N48" s="18">
        <v>300</v>
      </c>
      <c r="O48" s="18">
        <v>300</v>
      </c>
      <c r="P48" s="25">
        <v>0</v>
      </c>
      <c r="Q48" s="25">
        <v>716</v>
      </c>
      <c r="R48" s="25">
        <v>550</v>
      </c>
      <c r="S48" s="25">
        <v>1566</v>
      </c>
      <c r="T48" s="18"/>
      <c r="U48" s="18"/>
      <c r="V48" s="18">
        <v>0</v>
      </c>
      <c r="W48" s="18">
        <v>300</v>
      </c>
      <c r="X48" s="18">
        <v>300</v>
      </c>
      <c r="Y48" s="18">
        <v>0</v>
      </c>
      <c r="Z48" s="18">
        <v>399.6</v>
      </c>
      <c r="AA48" s="18">
        <v>1298.5999999999999</v>
      </c>
      <c r="AB48" s="18">
        <v>1998.1999999999998</v>
      </c>
      <c r="AC48" s="17" t="s">
        <v>92</v>
      </c>
      <c r="AD48" s="16"/>
      <c r="AE48" s="16"/>
      <c r="AF48" s="15" t="s">
        <v>93</v>
      </c>
      <c r="AG48" s="14">
        <v>0</v>
      </c>
      <c r="AH48" s="14">
        <v>0</v>
      </c>
      <c r="AI48" s="13">
        <v>0</v>
      </c>
      <c r="AJ48" s="13">
        <v>0</v>
      </c>
      <c r="AK48" s="13">
        <v>0</v>
      </c>
      <c r="AL48" s="13">
        <v>0</v>
      </c>
      <c r="AM48" s="13">
        <v>0</v>
      </c>
      <c r="AN48" s="12">
        <v>0</v>
      </c>
      <c r="AO48" s="12">
        <v>0</v>
      </c>
      <c r="AP48" s="12">
        <v>0</v>
      </c>
      <c r="AQ48" s="12">
        <v>562962</v>
      </c>
      <c r="AR48" s="12">
        <v>0</v>
      </c>
      <c r="AS48" s="12">
        <v>1273.7</v>
      </c>
      <c r="AT48" s="12">
        <v>177.9</v>
      </c>
      <c r="AU48" s="12">
        <v>1095.8</v>
      </c>
      <c r="AV48" s="12">
        <v>1095.8</v>
      </c>
      <c r="AW48" s="12">
        <v>0</v>
      </c>
      <c r="AX48" s="12">
        <v>0</v>
      </c>
      <c r="AY48" s="12">
        <v>0</v>
      </c>
      <c r="AZ48" s="12">
        <v>0</v>
      </c>
      <c r="BA48" s="12">
        <v>0</v>
      </c>
      <c r="BB48" s="12">
        <v>0</v>
      </c>
      <c r="BC48" s="12">
        <v>0</v>
      </c>
      <c r="BD48" s="12">
        <v>0</v>
      </c>
      <c r="BE48" s="12">
        <v>0</v>
      </c>
      <c r="BF48" s="12">
        <v>0</v>
      </c>
      <c r="BG48" s="12">
        <v>0</v>
      </c>
      <c r="BH48" s="12">
        <v>0</v>
      </c>
      <c r="BI48" s="12">
        <v>0</v>
      </c>
      <c r="BJ48" s="12">
        <v>0</v>
      </c>
      <c r="BK48" s="12">
        <v>0</v>
      </c>
      <c r="BL48" s="12">
        <v>0</v>
      </c>
      <c r="BM48" s="12">
        <v>0</v>
      </c>
      <c r="BN48" s="12">
        <v>0</v>
      </c>
      <c r="BO48" s="12">
        <v>0</v>
      </c>
      <c r="BP48" s="12">
        <v>0</v>
      </c>
      <c r="BQ48" s="12">
        <v>0</v>
      </c>
      <c r="BR48" s="12">
        <v>0</v>
      </c>
      <c r="BS48" s="12">
        <v>0</v>
      </c>
      <c r="BT48" s="12">
        <v>0</v>
      </c>
      <c r="BU48" s="12">
        <v>0</v>
      </c>
      <c r="BV48" s="12">
        <v>0</v>
      </c>
      <c r="BW48" s="12">
        <v>0</v>
      </c>
      <c r="BX48" s="12">
        <v>0</v>
      </c>
      <c r="BY48" s="12">
        <v>0</v>
      </c>
    </row>
    <row r="49" spans="1:77">
      <c r="A49" s="24">
        <v>2014</v>
      </c>
      <c r="B49" s="24">
        <v>2388</v>
      </c>
      <c r="C49" s="24" t="s">
        <v>186</v>
      </c>
      <c r="D49" s="24" t="s">
        <v>187</v>
      </c>
      <c r="E49" s="24" t="s">
        <v>88</v>
      </c>
      <c r="F49" s="24" t="s">
        <v>89</v>
      </c>
      <c r="G49" s="23" t="s">
        <v>90</v>
      </c>
      <c r="H49" s="28">
        <v>39428</v>
      </c>
      <c r="I49" s="27">
        <v>41584</v>
      </c>
      <c r="J49" s="21" t="s">
        <v>91</v>
      </c>
      <c r="K49" s="20"/>
      <c r="L49" s="26"/>
      <c r="M49" s="18">
        <v>0</v>
      </c>
      <c r="N49" s="18">
        <v>80</v>
      </c>
      <c r="O49" s="18">
        <v>80</v>
      </c>
      <c r="P49" s="25">
        <v>0</v>
      </c>
      <c r="Q49" s="25">
        <v>0</v>
      </c>
      <c r="R49" s="25">
        <v>175.89999999999998</v>
      </c>
      <c r="S49" s="25">
        <v>255.89999999999998</v>
      </c>
      <c r="T49" s="18"/>
      <c r="U49" s="18"/>
      <c r="V49" s="18">
        <v>0</v>
      </c>
      <c r="W49" s="18">
        <v>80</v>
      </c>
      <c r="X49" s="18">
        <v>80</v>
      </c>
      <c r="Y49" s="18">
        <v>0</v>
      </c>
      <c r="Z49" s="18">
        <v>0</v>
      </c>
      <c r="AA49" s="18">
        <v>289</v>
      </c>
      <c r="AB49" s="18">
        <v>369</v>
      </c>
      <c r="AC49" s="17" t="s">
        <v>92</v>
      </c>
      <c r="AD49" s="16"/>
      <c r="AE49" s="16"/>
      <c r="AF49" s="15" t="s">
        <v>92</v>
      </c>
      <c r="AG49" s="14">
        <v>0</v>
      </c>
      <c r="AH49" s="14">
        <v>0</v>
      </c>
      <c r="AI49" s="13">
        <v>0</v>
      </c>
      <c r="AJ49" s="13">
        <v>0</v>
      </c>
      <c r="AK49" s="13">
        <v>0</v>
      </c>
      <c r="AL49" s="13">
        <v>0</v>
      </c>
      <c r="AM49" s="13">
        <v>0</v>
      </c>
      <c r="AN49" s="12">
        <v>0</v>
      </c>
      <c r="AO49" s="12">
        <v>0</v>
      </c>
      <c r="AP49" s="12">
        <v>0</v>
      </c>
      <c r="AQ49" s="12">
        <v>0</v>
      </c>
      <c r="AR49" s="12">
        <v>0</v>
      </c>
      <c r="AS49" s="12">
        <v>0</v>
      </c>
      <c r="AT49" s="12">
        <v>0</v>
      </c>
      <c r="AU49" s="12">
        <v>0</v>
      </c>
      <c r="AV49" s="12">
        <v>0</v>
      </c>
      <c r="AW49" s="12">
        <v>0</v>
      </c>
      <c r="AX49" s="12">
        <v>0</v>
      </c>
      <c r="AY49" s="12">
        <v>0</v>
      </c>
      <c r="AZ49" s="12">
        <v>0</v>
      </c>
      <c r="BA49" s="12">
        <v>0</v>
      </c>
      <c r="BB49" s="12">
        <v>0</v>
      </c>
      <c r="BC49" s="12">
        <v>0</v>
      </c>
      <c r="BD49" s="12">
        <v>0</v>
      </c>
      <c r="BE49" s="12">
        <v>0</v>
      </c>
      <c r="BF49" s="12">
        <v>0</v>
      </c>
      <c r="BG49" s="12">
        <v>0</v>
      </c>
      <c r="BH49" s="12">
        <v>0</v>
      </c>
      <c r="BI49" s="12">
        <v>0</v>
      </c>
      <c r="BJ49" s="12">
        <v>0</v>
      </c>
      <c r="BK49" s="12">
        <v>0</v>
      </c>
      <c r="BL49" s="12">
        <v>0</v>
      </c>
      <c r="BM49" s="12">
        <v>0</v>
      </c>
      <c r="BN49" s="12">
        <v>0</v>
      </c>
      <c r="BO49" s="12">
        <v>0</v>
      </c>
      <c r="BP49" s="12">
        <v>0</v>
      </c>
      <c r="BQ49" s="12">
        <v>0</v>
      </c>
      <c r="BR49" s="12">
        <v>0</v>
      </c>
      <c r="BS49" s="12">
        <v>0</v>
      </c>
      <c r="BT49" s="12">
        <v>0</v>
      </c>
      <c r="BU49" s="12">
        <v>0</v>
      </c>
      <c r="BV49" s="12">
        <v>0</v>
      </c>
      <c r="BW49" s="12">
        <v>0</v>
      </c>
      <c r="BX49" s="12">
        <v>0</v>
      </c>
      <c r="BY49" s="12">
        <v>0</v>
      </c>
    </row>
    <row r="50" spans="1:77">
      <c r="A50" s="24">
        <v>2014</v>
      </c>
      <c r="B50" s="24">
        <v>2393</v>
      </c>
      <c r="C50" s="24" t="s">
        <v>188</v>
      </c>
      <c r="D50" s="24">
        <v>39655</v>
      </c>
      <c r="E50" s="24" t="s">
        <v>88</v>
      </c>
      <c r="F50" s="24" t="s">
        <v>89</v>
      </c>
      <c r="G50" s="23" t="s">
        <v>90</v>
      </c>
      <c r="H50" s="28">
        <v>39429</v>
      </c>
      <c r="I50" s="27">
        <v>41759</v>
      </c>
      <c r="J50" s="21" t="s">
        <v>91</v>
      </c>
      <c r="K50" s="20"/>
      <c r="L50" s="26"/>
      <c r="M50" s="18">
        <v>0</v>
      </c>
      <c r="N50" s="18">
        <v>150</v>
      </c>
      <c r="O50" s="18">
        <v>150</v>
      </c>
      <c r="P50" s="25">
        <v>188</v>
      </c>
      <c r="Q50" s="25">
        <v>256</v>
      </c>
      <c r="R50" s="25">
        <v>0</v>
      </c>
      <c r="S50" s="25">
        <v>594</v>
      </c>
      <c r="T50" s="18"/>
      <c r="U50" s="18"/>
      <c r="V50" s="18">
        <v>0</v>
      </c>
      <c r="W50" s="18">
        <v>150</v>
      </c>
      <c r="X50" s="18">
        <v>150</v>
      </c>
      <c r="Y50" s="18">
        <v>139</v>
      </c>
      <c r="Z50" s="18">
        <v>280</v>
      </c>
      <c r="AA50" s="18">
        <v>0</v>
      </c>
      <c r="AB50" s="18">
        <v>569</v>
      </c>
      <c r="AC50" s="17" t="s">
        <v>93</v>
      </c>
      <c r="AD50" s="16" t="s">
        <v>117</v>
      </c>
      <c r="AE50" s="16" t="s">
        <v>118</v>
      </c>
      <c r="AF50" s="15" t="s">
        <v>93</v>
      </c>
      <c r="AG50" s="14">
        <v>0</v>
      </c>
      <c r="AH50" s="14">
        <v>0</v>
      </c>
      <c r="AI50" s="13">
        <v>0</v>
      </c>
      <c r="AJ50" s="13">
        <v>0</v>
      </c>
      <c r="AK50" s="13">
        <v>0</v>
      </c>
      <c r="AL50" s="13">
        <v>0</v>
      </c>
      <c r="AM50" s="13">
        <v>0</v>
      </c>
      <c r="AN50" s="12">
        <v>0</v>
      </c>
      <c r="AO50" s="12">
        <v>0</v>
      </c>
      <c r="AP50" s="12">
        <v>0</v>
      </c>
      <c r="AQ50" s="12">
        <v>1778020</v>
      </c>
      <c r="AR50" s="12">
        <v>0</v>
      </c>
      <c r="AS50" s="12">
        <v>469.7</v>
      </c>
      <c r="AT50" s="12">
        <v>299.7</v>
      </c>
      <c r="AU50" s="12">
        <v>170</v>
      </c>
      <c r="AV50" s="12">
        <v>170</v>
      </c>
      <c r="AW50" s="12">
        <v>0</v>
      </c>
      <c r="AX50" s="12">
        <v>0</v>
      </c>
      <c r="AY50" s="12">
        <v>0</v>
      </c>
      <c r="AZ50" s="12">
        <v>0</v>
      </c>
      <c r="BA50" s="12">
        <v>0</v>
      </c>
      <c r="BB50" s="12">
        <v>0</v>
      </c>
      <c r="BC50" s="12">
        <v>0</v>
      </c>
      <c r="BD50" s="12">
        <v>0</v>
      </c>
      <c r="BE50" s="12">
        <v>0</v>
      </c>
      <c r="BF50" s="12">
        <v>0</v>
      </c>
      <c r="BG50" s="12">
        <v>0</v>
      </c>
      <c r="BH50" s="12">
        <v>0</v>
      </c>
      <c r="BI50" s="12">
        <v>0</v>
      </c>
      <c r="BJ50" s="12">
        <v>0</v>
      </c>
      <c r="BK50" s="12">
        <v>0</v>
      </c>
      <c r="BL50" s="12">
        <v>0</v>
      </c>
      <c r="BM50" s="12">
        <v>0</v>
      </c>
      <c r="BN50" s="12">
        <v>0</v>
      </c>
      <c r="BO50" s="12">
        <v>0</v>
      </c>
      <c r="BP50" s="12">
        <v>0</v>
      </c>
      <c r="BQ50" s="12">
        <v>0</v>
      </c>
      <c r="BR50" s="12">
        <v>0</v>
      </c>
      <c r="BS50" s="12">
        <v>0</v>
      </c>
      <c r="BT50" s="12">
        <v>0</v>
      </c>
      <c r="BU50" s="12">
        <v>0</v>
      </c>
      <c r="BV50" s="12">
        <v>0</v>
      </c>
      <c r="BW50" s="12">
        <v>0</v>
      </c>
      <c r="BX50" s="12">
        <v>0</v>
      </c>
      <c r="BY50" s="12">
        <v>1670000</v>
      </c>
    </row>
    <row r="51" spans="1:77">
      <c r="A51" s="24">
        <v>2014</v>
      </c>
      <c r="B51" s="24">
        <v>2611</v>
      </c>
      <c r="C51" s="24" t="s">
        <v>189</v>
      </c>
      <c r="D51" s="24" t="s">
        <v>190</v>
      </c>
      <c r="E51" s="24" t="s">
        <v>88</v>
      </c>
      <c r="F51" s="24" t="s">
        <v>162</v>
      </c>
      <c r="G51" s="23" t="s">
        <v>90</v>
      </c>
      <c r="H51" s="28">
        <v>40163</v>
      </c>
      <c r="I51" s="27">
        <v>41190</v>
      </c>
      <c r="J51" s="21" t="s">
        <v>91</v>
      </c>
      <c r="K51" s="20"/>
      <c r="L51" s="26"/>
      <c r="M51" s="18">
        <v>0</v>
      </c>
      <c r="N51" s="18">
        <v>22.06</v>
      </c>
      <c r="O51" s="18">
        <v>22.06</v>
      </c>
      <c r="P51" s="25">
        <v>0</v>
      </c>
      <c r="Q51" s="25">
        <v>44.08</v>
      </c>
      <c r="R51" s="25">
        <v>0</v>
      </c>
      <c r="S51" s="25">
        <v>66.14</v>
      </c>
      <c r="T51" s="18"/>
      <c r="U51" s="18"/>
      <c r="V51" s="18">
        <v>0</v>
      </c>
      <c r="W51" s="18">
        <v>22.06</v>
      </c>
      <c r="X51" s="18">
        <v>22.06</v>
      </c>
      <c r="Y51" s="18">
        <v>0</v>
      </c>
      <c r="Z51" s="18">
        <v>48.68</v>
      </c>
      <c r="AA51" s="18">
        <v>0</v>
      </c>
      <c r="AB51" s="18">
        <v>70.739999999999995</v>
      </c>
      <c r="AC51" s="17" t="s">
        <v>92</v>
      </c>
      <c r="AD51" s="16"/>
      <c r="AE51" s="16"/>
      <c r="AF51" s="15" t="s">
        <v>93</v>
      </c>
      <c r="AG51" s="14">
        <v>137505</v>
      </c>
      <c r="AH51" s="14">
        <v>176</v>
      </c>
      <c r="AI51" s="13">
        <v>0.17599999999999999</v>
      </c>
      <c r="AJ51" s="13">
        <v>0</v>
      </c>
      <c r="AK51" s="13">
        <v>0</v>
      </c>
      <c r="AL51" s="13">
        <v>0</v>
      </c>
      <c r="AM51" s="13">
        <v>0</v>
      </c>
      <c r="AN51" s="12">
        <v>0</v>
      </c>
      <c r="AO51" s="12">
        <v>0</v>
      </c>
      <c r="AP51" s="12">
        <v>0</v>
      </c>
      <c r="AQ51" s="12">
        <v>0</v>
      </c>
      <c r="AR51" s="12">
        <v>0</v>
      </c>
      <c r="AS51" s="12">
        <v>0</v>
      </c>
      <c r="AT51" s="12">
        <v>0</v>
      </c>
      <c r="AU51" s="12">
        <v>0</v>
      </c>
      <c r="AV51" s="12">
        <v>0</v>
      </c>
      <c r="AW51" s="12">
        <v>0</v>
      </c>
      <c r="AX51" s="12">
        <v>0</v>
      </c>
      <c r="AY51" s="12">
        <v>0</v>
      </c>
      <c r="AZ51" s="12">
        <v>0</v>
      </c>
      <c r="BA51" s="12">
        <v>0</v>
      </c>
      <c r="BB51" s="12">
        <v>0</v>
      </c>
      <c r="BC51" s="12">
        <v>0</v>
      </c>
      <c r="BD51" s="12">
        <v>0</v>
      </c>
      <c r="BE51" s="12">
        <v>0</v>
      </c>
      <c r="BF51" s="12">
        <v>0</v>
      </c>
      <c r="BG51" s="12">
        <v>0</v>
      </c>
      <c r="BH51" s="12">
        <v>0</v>
      </c>
      <c r="BI51" s="12">
        <v>0</v>
      </c>
      <c r="BJ51" s="12">
        <v>0</v>
      </c>
      <c r="BK51" s="12">
        <v>0</v>
      </c>
      <c r="BL51" s="12">
        <v>0</v>
      </c>
      <c r="BM51" s="12">
        <v>0</v>
      </c>
      <c r="BN51" s="12">
        <v>0</v>
      </c>
      <c r="BO51" s="12">
        <v>0</v>
      </c>
      <c r="BP51" s="12">
        <v>0</v>
      </c>
      <c r="BQ51" s="12">
        <v>0</v>
      </c>
      <c r="BR51" s="12">
        <v>0</v>
      </c>
      <c r="BS51" s="12">
        <v>0</v>
      </c>
      <c r="BT51" s="12">
        <v>0</v>
      </c>
      <c r="BU51" s="12">
        <v>0</v>
      </c>
      <c r="BV51" s="12">
        <v>0</v>
      </c>
      <c r="BW51" s="12">
        <v>0</v>
      </c>
      <c r="BX51" s="12">
        <v>0</v>
      </c>
      <c r="BY51" s="12">
        <v>0</v>
      </c>
    </row>
    <row r="52" spans="1:77">
      <c r="A52" s="24">
        <v>2014</v>
      </c>
      <c r="B52" s="24" t="s">
        <v>191</v>
      </c>
      <c r="C52" s="24" t="s">
        <v>192</v>
      </c>
      <c r="D52" s="24" t="s">
        <v>193</v>
      </c>
      <c r="E52" s="24" t="s">
        <v>88</v>
      </c>
      <c r="F52" s="24" t="s">
        <v>103</v>
      </c>
      <c r="G52" s="23" t="s">
        <v>104</v>
      </c>
      <c r="H52" s="28">
        <v>37558</v>
      </c>
      <c r="I52" s="27" t="s">
        <v>109</v>
      </c>
      <c r="J52" s="21" t="s">
        <v>91</v>
      </c>
      <c r="K52" s="20"/>
      <c r="L52" s="26"/>
      <c r="M52" s="18">
        <v>0</v>
      </c>
      <c r="N52" s="18">
        <v>43</v>
      </c>
      <c r="O52" s="18">
        <v>43</v>
      </c>
      <c r="P52" s="25">
        <v>0</v>
      </c>
      <c r="Q52" s="25">
        <v>0</v>
      </c>
      <c r="R52" s="25">
        <v>0</v>
      </c>
      <c r="S52" s="25">
        <v>43</v>
      </c>
      <c r="T52" s="18"/>
      <c r="U52" s="18"/>
      <c r="V52" s="18">
        <v>0</v>
      </c>
      <c r="W52" s="18">
        <v>43</v>
      </c>
      <c r="X52" s="18">
        <v>43</v>
      </c>
      <c r="Y52" s="18">
        <v>0</v>
      </c>
      <c r="Z52" s="18">
        <v>0</v>
      </c>
      <c r="AA52" s="18">
        <v>0</v>
      </c>
      <c r="AB52" s="18">
        <v>43</v>
      </c>
      <c r="AC52" s="17" t="s">
        <v>92</v>
      </c>
      <c r="AD52" s="16"/>
      <c r="AE52" s="16"/>
      <c r="AF52" s="15" t="s">
        <v>92</v>
      </c>
      <c r="AG52" s="14">
        <v>0</v>
      </c>
      <c r="AH52" s="14">
        <v>0</v>
      </c>
      <c r="AI52" s="13">
        <v>0</v>
      </c>
      <c r="AJ52" s="13">
        <v>0</v>
      </c>
      <c r="AK52" s="13">
        <v>0</v>
      </c>
      <c r="AL52" s="13">
        <v>0</v>
      </c>
      <c r="AM52" s="13">
        <v>0</v>
      </c>
      <c r="AN52" s="12">
        <v>0</v>
      </c>
      <c r="AO52" s="12">
        <v>0</v>
      </c>
      <c r="AP52" s="12">
        <v>0</v>
      </c>
      <c r="AQ52" s="12">
        <v>0</v>
      </c>
      <c r="AR52" s="12">
        <v>0</v>
      </c>
      <c r="AS52" s="12">
        <v>0</v>
      </c>
      <c r="AT52" s="12">
        <v>0</v>
      </c>
      <c r="AU52" s="12">
        <v>0</v>
      </c>
      <c r="AV52" s="12">
        <v>0</v>
      </c>
      <c r="AW52" s="12">
        <v>0</v>
      </c>
      <c r="AX52" s="12">
        <v>0</v>
      </c>
      <c r="AY52" s="12">
        <v>0</v>
      </c>
      <c r="AZ52" s="12">
        <v>0</v>
      </c>
      <c r="BA52" s="12">
        <v>0</v>
      </c>
      <c r="BB52" s="12">
        <v>0</v>
      </c>
      <c r="BC52" s="12">
        <v>0</v>
      </c>
      <c r="BD52" s="12">
        <v>0</v>
      </c>
      <c r="BE52" s="12">
        <v>0</v>
      </c>
      <c r="BF52" s="12">
        <v>0</v>
      </c>
      <c r="BG52" s="12">
        <v>0</v>
      </c>
      <c r="BH52" s="12">
        <v>0</v>
      </c>
      <c r="BI52" s="12">
        <v>0</v>
      </c>
      <c r="BJ52" s="12">
        <v>0</v>
      </c>
      <c r="BK52" s="12">
        <v>0</v>
      </c>
      <c r="BL52" s="12">
        <v>0</v>
      </c>
      <c r="BM52" s="12">
        <v>0</v>
      </c>
      <c r="BN52" s="12">
        <v>0</v>
      </c>
      <c r="BO52" s="12">
        <v>0</v>
      </c>
      <c r="BP52" s="12">
        <v>0</v>
      </c>
      <c r="BQ52" s="12">
        <v>0</v>
      </c>
      <c r="BR52" s="12">
        <v>0</v>
      </c>
      <c r="BS52" s="12">
        <v>0</v>
      </c>
      <c r="BT52" s="12">
        <v>0</v>
      </c>
      <c r="BU52" s="12">
        <v>0</v>
      </c>
      <c r="BV52" s="12">
        <v>0</v>
      </c>
      <c r="BW52" s="12">
        <v>0</v>
      </c>
      <c r="BX52" s="12">
        <v>0</v>
      </c>
      <c r="BY52" s="12">
        <v>0</v>
      </c>
    </row>
    <row r="53" spans="1:77">
      <c r="A53" s="24">
        <v>2014</v>
      </c>
      <c r="B53" s="24">
        <v>7196</v>
      </c>
      <c r="C53" s="24" t="s">
        <v>194</v>
      </c>
      <c r="D53" s="24">
        <v>37914</v>
      </c>
      <c r="E53" s="24" t="s">
        <v>88</v>
      </c>
      <c r="F53" s="24" t="s">
        <v>103</v>
      </c>
      <c r="G53" s="23" t="s">
        <v>104</v>
      </c>
      <c r="H53" s="28">
        <v>38065</v>
      </c>
      <c r="I53" s="27" t="s">
        <v>109</v>
      </c>
      <c r="J53" s="21" t="s">
        <v>91</v>
      </c>
      <c r="K53" s="20"/>
      <c r="L53" s="26"/>
      <c r="M53" s="18">
        <v>0</v>
      </c>
      <c r="N53" s="18">
        <v>45</v>
      </c>
      <c r="O53" s="18">
        <v>45</v>
      </c>
      <c r="P53" s="25">
        <v>0</v>
      </c>
      <c r="Q53" s="25">
        <v>0</v>
      </c>
      <c r="R53" s="25">
        <v>0</v>
      </c>
      <c r="S53" s="25">
        <v>45</v>
      </c>
      <c r="T53" s="18"/>
      <c r="U53" s="18"/>
      <c r="V53" s="18">
        <v>0</v>
      </c>
      <c r="W53" s="18">
        <v>45</v>
      </c>
      <c r="X53" s="18">
        <v>45</v>
      </c>
      <c r="Y53" s="18">
        <v>0</v>
      </c>
      <c r="Z53" s="18">
        <v>0</v>
      </c>
      <c r="AA53" s="18">
        <v>0</v>
      </c>
      <c r="AB53" s="18">
        <v>45</v>
      </c>
      <c r="AC53" s="17" t="s">
        <v>92</v>
      </c>
      <c r="AD53" s="16"/>
      <c r="AE53" s="16"/>
      <c r="AF53" s="15" t="s">
        <v>92</v>
      </c>
      <c r="AG53" s="14">
        <v>0</v>
      </c>
      <c r="AH53" s="14">
        <v>0</v>
      </c>
      <c r="AI53" s="13">
        <v>0</v>
      </c>
      <c r="AJ53" s="13">
        <v>0</v>
      </c>
      <c r="AK53" s="13">
        <v>0</v>
      </c>
      <c r="AL53" s="13">
        <v>0</v>
      </c>
      <c r="AM53" s="13">
        <v>0</v>
      </c>
      <c r="AN53" s="12">
        <v>0</v>
      </c>
      <c r="AO53" s="12">
        <v>0</v>
      </c>
      <c r="AP53" s="12">
        <v>0</v>
      </c>
      <c r="AQ53" s="12">
        <v>0</v>
      </c>
      <c r="AR53" s="12">
        <v>0</v>
      </c>
      <c r="AS53" s="12">
        <v>0</v>
      </c>
      <c r="AT53" s="12">
        <v>0</v>
      </c>
      <c r="AU53" s="12">
        <v>0</v>
      </c>
      <c r="AV53" s="12">
        <v>0</v>
      </c>
      <c r="AW53" s="12">
        <v>0</v>
      </c>
      <c r="AX53" s="12">
        <v>0</v>
      </c>
      <c r="AY53" s="12">
        <v>0</v>
      </c>
      <c r="AZ53" s="12">
        <v>0</v>
      </c>
      <c r="BA53" s="12">
        <v>0</v>
      </c>
      <c r="BB53" s="12">
        <v>0</v>
      </c>
      <c r="BC53" s="12">
        <v>0</v>
      </c>
      <c r="BD53" s="12">
        <v>0</v>
      </c>
      <c r="BE53" s="12">
        <v>0</v>
      </c>
      <c r="BF53" s="12">
        <v>0</v>
      </c>
      <c r="BG53" s="12">
        <v>0</v>
      </c>
      <c r="BH53" s="12">
        <v>0</v>
      </c>
      <c r="BI53" s="12">
        <v>0</v>
      </c>
      <c r="BJ53" s="12">
        <v>0</v>
      </c>
      <c r="BK53" s="12">
        <v>0</v>
      </c>
      <c r="BL53" s="12">
        <v>0</v>
      </c>
      <c r="BM53" s="12">
        <v>0</v>
      </c>
      <c r="BN53" s="12">
        <v>0</v>
      </c>
      <c r="BO53" s="12">
        <v>0</v>
      </c>
      <c r="BP53" s="12">
        <v>0</v>
      </c>
      <c r="BQ53" s="12">
        <v>0</v>
      </c>
      <c r="BR53" s="12">
        <v>0</v>
      </c>
      <c r="BS53" s="12">
        <v>0</v>
      </c>
      <c r="BT53" s="12">
        <v>0</v>
      </c>
      <c r="BU53" s="12">
        <v>0</v>
      </c>
      <c r="BV53" s="12">
        <v>0</v>
      </c>
      <c r="BW53" s="12">
        <v>0</v>
      </c>
      <c r="BX53" s="12">
        <v>0</v>
      </c>
      <c r="BY53" s="12">
        <v>0</v>
      </c>
    </row>
    <row r="54" spans="1:77">
      <c r="A54" s="24">
        <v>2015</v>
      </c>
      <c r="B54" s="24">
        <v>2487</v>
      </c>
      <c r="C54" s="24" t="s">
        <v>195</v>
      </c>
      <c r="D54" s="24" t="s">
        <v>196</v>
      </c>
      <c r="E54" s="24" t="s">
        <v>88</v>
      </c>
      <c r="F54" s="24" t="s">
        <v>89</v>
      </c>
      <c r="G54" s="23" t="s">
        <v>90</v>
      </c>
      <c r="H54" s="28">
        <v>39793</v>
      </c>
      <c r="I54" s="27">
        <v>41820</v>
      </c>
      <c r="J54" s="21" t="s">
        <v>91</v>
      </c>
      <c r="K54" s="20"/>
      <c r="L54" s="26"/>
      <c r="M54" s="18">
        <v>0</v>
      </c>
      <c r="N54" s="18">
        <v>200</v>
      </c>
      <c r="O54" s="18">
        <v>200</v>
      </c>
      <c r="P54" s="25">
        <v>0</v>
      </c>
      <c r="Q54" s="25">
        <v>196.33</v>
      </c>
      <c r="R54" s="25">
        <v>0</v>
      </c>
      <c r="S54" s="25">
        <v>396.33000000000004</v>
      </c>
      <c r="T54" s="18"/>
      <c r="U54" s="18"/>
      <c r="V54" s="18">
        <v>0</v>
      </c>
      <c r="W54" s="18">
        <v>195.42</v>
      </c>
      <c r="X54" s="18">
        <v>195.42</v>
      </c>
      <c r="Y54" s="18">
        <v>0</v>
      </c>
      <c r="Z54" s="18">
        <v>229.79</v>
      </c>
      <c r="AA54" s="18">
        <v>0</v>
      </c>
      <c r="AB54" s="18">
        <v>425.21</v>
      </c>
      <c r="AC54" s="17" t="s">
        <v>92</v>
      </c>
      <c r="AD54" s="16"/>
      <c r="AE54" s="16"/>
      <c r="AF54" s="15" t="s">
        <v>93</v>
      </c>
      <c r="AG54" s="14">
        <v>0</v>
      </c>
      <c r="AH54" s="14">
        <v>0</v>
      </c>
      <c r="AI54" s="13">
        <v>0</v>
      </c>
      <c r="AJ54" s="13">
        <v>0</v>
      </c>
      <c r="AK54" s="13">
        <v>0</v>
      </c>
      <c r="AL54" s="13">
        <v>0</v>
      </c>
      <c r="AM54" s="13">
        <v>0</v>
      </c>
      <c r="AN54" s="12">
        <v>0</v>
      </c>
      <c r="AO54" s="12">
        <v>0</v>
      </c>
      <c r="AP54" s="12">
        <v>0</v>
      </c>
      <c r="AQ54" s="12">
        <v>0</v>
      </c>
      <c r="AR54" s="12">
        <v>0</v>
      </c>
      <c r="AS54" s="12">
        <v>0</v>
      </c>
      <c r="AT54" s="12">
        <v>0</v>
      </c>
      <c r="AU54" s="12">
        <v>0</v>
      </c>
      <c r="AV54" s="12">
        <v>0</v>
      </c>
      <c r="AW54" s="12">
        <v>0</v>
      </c>
      <c r="AX54" s="12">
        <v>0</v>
      </c>
      <c r="AY54" s="12">
        <v>0</v>
      </c>
      <c r="AZ54" s="12">
        <v>0</v>
      </c>
      <c r="BA54" s="12">
        <v>80000</v>
      </c>
      <c r="BB54" s="12">
        <v>0</v>
      </c>
      <c r="BC54" s="12">
        <v>80000</v>
      </c>
      <c r="BD54" s="12">
        <v>1625454.5454545454</v>
      </c>
      <c r="BE54" s="12">
        <v>573100</v>
      </c>
      <c r="BF54" s="12">
        <v>82.97</v>
      </c>
      <c r="BG54" s="12">
        <v>0</v>
      </c>
      <c r="BH54" s="12">
        <v>0</v>
      </c>
      <c r="BI54" s="12">
        <v>0</v>
      </c>
      <c r="BJ54" s="12">
        <v>0</v>
      </c>
      <c r="BK54" s="12">
        <v>0</v>
      </c>
      <c r="BL54" s="12">
        <v>0</v>
      </c>
      <c r="BM54" s="12">
        <v>0</v>
      </c>
      <c r="BN54" s="12">
        <v>0</v>
      </c>
      <c r="BO54" s="12">
        <v>0</v>
      </c>
      <c r="BP54" s="12">
        <v>0</v>
      </c>
      <c r="BQ54" s="12">
        <v>0</v>
      </c>
      <c r="BR54" s="12">
        <v>0</v>
      </c>
      <c r="BS54" s="12">
        <v>0</v>
      </c>
      <c r="BT54" s="12">
        <v>0</v>
      </c>
      <c r="BU54" s="12">
        <v>0</v>
      </c>
      <c r="BV54" s="12">
        <v>0</v>
      </c>
      <c r="BW54" s="12">
        <v>0</v>
      </c>
      <c r="BX54" s="12">
        <v>0</v>
      </c>
      <c r="BY54" s="12">
        <v>0</v>
      </c>
    </row>
    <row r="55" spans="1:77">
      <c r="A55" s="24">
        <v>2015</v>
      </c>
      <c r="B55" s="24">
        <v>2297</v>
      </c>
      <c r="C55" s="24" t="s">
        <v>197</v>
      </c>
      <c r="D55" s="24" t="s">
        <v>198</v>
      </c>
      <c r="E55" s="24" t="s">
        <v>88</v>
      </c>
      <c r="F55" s="24" t="s">
        <v>89</v>
      </c>
      <c r="G55" s="23" t="s">
        <v>90</v>
      </c>
      <c r="H55" s="28">
        <v>39069</v>
      </c>
      <c r="I55" s="27">
        <v>41090</v>
      </c>
      <c r="J55" s="21" t="s">
        <v>91</v>
      </c>
      <c r="K55" s="20"/>
      <c r="L55" s="26"/>
      <c r="M55" s="18">
        <v>0</v>
      </c>
      <c r="N55" s="18">
        <v>100</v>
      </c>
      <c r="O55" s="18">
        <v>100</v>
      </c>
      <c r="P55" s="25">
        <v>0</v>
      </c>
      <c r="Q55" s="25">
        <v>65.099999999999994</v>
      </c>
      <c r="R55" s="25">
        <v>54.8</v>
      </c>
      <c r="S55" s="25">
        <v>219.89999999999998</v>
      </c>
      <c r="T55" s="18"/>
      <c r="U55" s="18"/>
      <c r="V55" s="18">
        <v>0</v>
      </c>
      <c r="W55" s="18">
        <v>100</v>
      </c>
      <c r="X55" s="18">
        <v>100</v>
      </c>
      <c r="Y55" s="18">
        <v>0</v>
      </c>
      <c r="Z55" s="18">
        <v>33.6</v>
      </c>
      <c r="AA55" s="18">
        <v>106.3</v>
      </c>
      <c r="AB55" s="18">
        <v>239.89999999999998</v>
      </c>
      <c r="AC55" s="17" t="s">
        <v>92</v>
      </c>
      <c r="AD55" s="16"/>
      <c r="AE55" s="16"/>
      <c r="AF55" s="15" t="s">
        <v>93</v>
      </c>
      <c r="AG55" s="14">
        <v>0</v>
      </c>
      <c r="AH55" s="14">
        <v>0</v>
      </c>
      <c r="AI55" s="13">
        <v>0</v>
      </c>
      <c r="AJ55" s="13">
        <v>0</v>
      </c>
      <c r="AK55" s="13">
        <v>0</v>
      </c>
      <c r="AL55" s="13">
        <v>0</v>
      </c>
      <c r="AM55" s="13">
        <v>0</v>
      </c>
      <c r="AN55" s="12">
        <v>0</v>
      </c>
      <c r="AO55" s="12">
        <v>0</v>
      </c>
      <c r="AP55" s="12">
        <v>0</v>
      </c>
      <c r="AQ55" s="12">
        <v>0</v>
      </c>
      <c r="AR55" s="12">
        <v>0</v>
      </c>
      <c r="AS55" s="12">
        <v>0</v>
      </c>
      <c r="AT55" s="12">
        <v>0</v>
      </c>
      <c r="AU55" s="12">
        <v>0</v>
      </c>
      <c r="AV55" s="12">
        <v>0</v>
      </c>
      <c r="AW55" s="12">
        <v>0</v>
      </c>
      <c r="AX55" s="12">
        <v>0</v>
      </c>
      <c r="AY55" s="12">
        <v>0</v>
      </c>
      <c r="AZ55" s="12">
        <v>0</v>
      </c>
      <c r="BA55" s="12">
        <v>0</v>
      </c>
      <c r="BB55" s="12">
        <v>0</v>
      </c>
      <c r="BC55" s="12">
        <v>0</v>
      </c>
      <c r="BD55" s="12">
        <v>220000</v>
      </c>
      <c r="BE55" s="12">
        <v>100000</v>
      </c>
      <c r="BF55" s="12">
        <v>0</v>
      </c>
      <c r="BG55" s="12">
        <v>0</v>
      </c>
      <c r="BH55" s="12">
        <v>80000</v>
      </c>
      <c r="BI55" s="12">
        <v>0</v>
      </c>
      <c r="BJ55" s="12">
        <v>0</v>
      </c>
      <c r="BK55" s="12">
        <v>0</v>
      </c>
      <c r="BL55" s="12">
        <v>0</v>
      </c>
      <c r="BM55" s="12">
        <v>0</v>
      </c>
      <c r="BN55" s="12">
        <v>0</v>
      </c>
      <c r="BO55" s="12">
        <v>0</v>
      </c>
      <c r="BP55" s="12">
        <v>0</v>
      </c>
      <c r="BQ55" s="12">
        <v>0</v>
      </c>
      <c r="BR55" s="12">
        <v>0</v>
      </c>
      <c r="BS55" s="12">
        <v>0</v>
      </c>
      <c r="BT55" s="12">
        <v>0</v>
      </c>
      <c r="BU55" s="12">
        <v>0</v>
      </c>
      <c r="BV55" s="12">
        <v>0</v>
      </c>
      <c r="BW55" s="12">
        <v>0</v>
      </c>
      <c r="BX55" s="12">
        <v>0</v>
      </c>
      <c r="BY55" s="12">
        <v>0</v>
      </c>
    </row>
    <row r="56" spans="1:77">
      <c r="A56" s="24">
        <v>2015</v>
      </c>
      <c r="B56" s="24">
        <v>2390</v>
      </c>
      <c r="C56" s="24" t="s">
        <v>199</v>
      </c>
      <c r="D56" s="24" t="s">
        <v>200</v>
      </c>
      <c r="E56" s="24" t="s">
        <v>88</v>
      </c>
      <c r="F56" s="24" t="s">
        <v>89</v>
      </c>
      <c r="G56" s="23" t="s">
        <v>90</v>
      </c>
      <c r="H56" s="28">
        <v>39428</v>
      </c>
      <c r="I56" s="27">
        <v>41928</v>
      </c>
      <c r="J56" s="21" t="s">
        <v>91</v>
      </c>
      <c r="K56" s="20"/>
      <c r="L56" s="26"/>
      <c r="M56" s="18">
        <v>0</v>
      </c>
      <c r="N56" s="18">
        <v>100</v>
      </c>
      <c r="O56" s="18">
        <v>100</v>
      </c>
      <c r="P56" s="25">
        <v>0</v>
      </c>
      <c r="Q56" s="25">
        <v>40</v>
      </c>
      <c r="R56" s="25">
        <v>0</v>
      </c>
      <c r="S56" s="25">
        <v>140</v>
      </c>
      <c r="T56" s="18"/>
      <c r="U56" s="18"/>
      <c r="V56" s="18">
        <v>0</v>
      </c>
      <c r="W56" s="18">
        <v>99.14</v>
      </c>
      <c r="X56" s="18">
        <v>99.14</v>
      </c>
      <c r="Y56" s="18">
        <v>0</v>
      </c>
      <c r="Z56" s="18">
        <v>32.39</v>
      </c>
      <c r="AA56" s="18">
        <v>0</v>
      </c>
      <c r="AB56" s="18">
        <v>131.53</v>
      </c>
      <c r="AC56" s="17" t="s">
        <v>92</v>
      </c>
      <c r="AD56" s="16"/>
      <c r="AE56" s="16"/>
      <c r="AF56" s="15" t="s">
        <v>92</v>
      </c>
      <c r="AG56" s="14">
        <v>0</v>
      </c>
      <c r="AH56" s="14">
        <v>0</v>
      </c>
      <c r="AI56" s="13">
        <v>0</v>
      </c>
      <c r="AJ56" s="13">
        <v>0</v>
      </c>
      <c r="AK56" s="13">
        <v>0</v>
      </c>
      <c r="AL56" s="13">
        <v>0</v>
      </c>
      <c r="AM56" s="13">
        <v>0</v>
      </c>
      <c r="AN56" s="12">
        <v>0</v>
      </c>
      <c r="AO56" s="12">
        <v>0</v>
      </c>
      <c r="AP56" s="12">
        <v>0</v>
      </c>
      <c r="AQ56" s="12">
        <v>0</v>
      </c>
      <c r="AR56" s="12">
        <v>0</v>
      </c>
      <c r="AS56" s="12">
        <v>0</v>
      </c>
      <c r="AT56" s="12">
        <v>0</v>
      </c>
      <c r="AU56" s="12">
        <v>0</v>
      </c>
      <c r="AV56" s="12">
        <v>0</v>
      </c>
      <c r="AW56" s="12">
        <v>0</v>
      </c>
      <c r="AX56" s="12">
        <v>0</v>
      </c>
      <c r="AY56" s="12">
        <v>0</v>
      </c>
      <c r="AZ56" s="12">
        <v>0</v>
      </c>
      <c r="BA56" s="12">
        <v>0</v>
      </c>
      <c r="BB56" s="12">
        <v>0</v>
      </c>
      <c r="BC56" s="12">
        <v>0</v>
      </c>
      <c r="BD56" s="12">
        <v>0</v>
      </c>
      <c r="BE56" s="12">
        <v>0</v>
      </c>
      <c r="BF56" s="12">
        <v>0</v>
      </c>
      <c r="BG56" s="12">
        <v>0</v>
      </c>
      <c r="BH56" s="12">
        <v>0</v>
      </c>
      <c r="BI56" s="12">
        <v>0</v>
      </c>
      <c r="BJ56" s="12">
        <v>0</v>
      </c>
      <c r="BK56" s="12">
        <v>0</v>
      </c>
      <c r="BL56" s="12">
        <v>0</v>
      </c>
      <c r="BM56" s="12">
        <v>0</v>
      </c>
      <c r="BN56" s="12">
        <v>0</v>
      </c>
      <c r="BO56" s="12">
        <v>0</v>
      </c>
      <c r="BP56" s="12">
        <v>0</v>
      </c>
      <c r="BQ56" s="12">
        <v>0</v>
      </c>
      <c r="BR56" s="12">
        <v>0</v>
      </c>
      <c r="BS56" s="12">
        <v>0</v>
      </c>
      <c r="BT56" s="12">
        <v>0</v>
      </c>
      <c r="BU56" s="12">
        <v>0</v>
      </c>
      <c r="BV56" s="12">
        <v>0</v>
      </c>
      <c r="BW56" s="12">
        <v>0</v>
      </c>
      <c r="BX56" s="12">
        <v>0</v>
      </c>
      <c r="BY56" s="12">
        <v>0</v>
      </c>
    </row>
    <row r="57" spans="1:77">
      <c r="A57" s="24">
        <v>2015</v>
      </c>
      <c r="B57" s="24">
        <v>2420</v>
      </c>
      <c r="C57" s="24" t="s">
        <v>201</v>
      </c>
      <c r="D57" s="24" t="s">
        <v>202</v>
      </c>
      <c r="E57" s="24" t="s">
        <v>88</v>
      </c>
      <c r="F57" s="24" t="s">
        <v>89</v>
      </c>
      <c r="G57" s="23" t="s">
        <v>90</v>
      </c>
      <c r="H57" s="28">
        <v>39561</v>
      </c>
      <c r="I57" s="27">
        <v>41771</v>
      </c>
      <c r="J57" s="21" t="s">
        <v>91</v>
      </c>
      <c r="K57" s="20"/>
      <c r="L57" s="26"/>
      <c r="M57" s="18">
        <v>0</v>
      </c>
      <c r="N57" s="18">
        <v>105</v>
      </c>
      <c r="O57" s="18">
        <v>105</v>
      </c>
      <c r="P57" s="25">
        <v>0</v>
      </c>
      <c r="Q57" s="25">
        <v>85.9</v>
      </c>
      <c r="R57" s="25">
        <v>0</v>
      </c>
      <c r="S57" s="25">
        <v>190.9</v>
      </c>
      <c r="T57" s="18"/>
      <c r="U57" s="18"/>
      <c r="V57" s="18">
        <v>0</v>
      </c>
      <c r="W57" s="18">
        <v>104.5</v>
      </c>
      <c r="X57" s="18">
        <v>104.5</v>
      </c>
      <c r="Y57" s="18">
        <v>0</v>
      </c>
      <c r="Z57" s="18">
        <v>57.7</v>
      </c>
      <c r="AA57" s="18">
        <v>0</v>
      </c>
      <c r="AB57" s="18">
        <v>162.19999999999999</v>
      </c>
      <c r="AC57" s="17" t="s">
        <v>92</v>
      </c>
      <c r="AD57" s="16"/>
      <c r="AE57" s="16"/>
      <c r="AF57" s="15" t="s">
        <v>93</v>
      </c>
      <c r="AG57" s="14">
        <v>0</v>
      </c>
      <c r="AH57" s="14">
        <v>0</v>
      </c>
      <c r="AI57" s="13">
        <v>0</v>
      </c>
      <c r="AJ57" s="13">
        <v>0</v>
      </c>
      <c r="AK57" s="13">
        <v>0</v>
      </c>
      <c r="AL57" s="13">
        <v>0</v>
      </c>
      <c r="AM57" s="13">
        <v>0</v>
      </c>
      <c r="AN57" s="12">
        <v>0</v>
      </c>
      <c r="AO57" s="12">
        <v>0</v>
      </c>
      <c r="AP57" s="12">
        <v>0</v>
      </c>
      <c r="AQ57" s="12">
        <v>1014421</v>
      </c>
      <c r="AR57" s="12">
        <v>0</v>
      </c>
      <c r="AS57" s="12">
        <v>188.93</v>
      </c>
      <c r="AT57" s="12">
        <v>0</v>
      </c>
      <c r="AU57" s="12">
        <v>11.5</v>
      </c>
      <c r="AV57" s="12">
        <v>11.5</v>
      </c>
      <c r="AW57" s="12">
        <v>177.43</v>
      </c>
      <c r="AX57" s="12">
        <v>0</v>
      </c>
      <c r="AY57" s="12">
        <v>0</v>
      </c>
      <c r="AZ57" s="12">
        <v>0</v>
      </c>
      <c r="BA57" s="12">
        <v>3848</v>
      </c>
      <c r="BB57" s="12">
        <v>0</v>
      </c>
      <c r="BC57" s="12">
        <v>3848</v>
      </c>
      <c r="BD57" s="12">
        <v>3848</v>
      </c>
      <c r="BE57" s="12">
        <v>21200</v>
      </c>
      <c r="BF57" s="12">
        <v>61.45</v>
      </c>
      <c r="BG57" s="12">
        <v>0</v>
      </c>
      <c r="BH57" s="12">
        <v>0</v>
      </c>
      <c r="BI57" s="12">
        <v>0</v>
      </c>
      <c r="BJ57" s="12">
        <v>0</v>
      </c>
      <c r="BK57" s="12">
        <v>0</v>
      </c>
      <c r="BL57" s="12">
        <v>0</v>
      </c>
      <c r="BM57" s="12">
        <v>0</v>
      </c>
      <c r="BN57" s="12">
        <v>0</v>
      </c>
      <c r="BO57" s="12">
        <v>0</v>
      </c>
      <c r="BP57" s="12">
        <v>0</v>
      </c>
      <c r="BQ57" s="12">
        <v>0</v>
      </c>
      <c r="BR57" s="12">
        <v>0</v>
      </c>
      <c r="BS57" s="12">
        <v>0</v>
      </c>
      <c r="BT57" s="12">
        <v>0</v>
      </c>
      <c r="BU57" s="12">
        <v>0</v>
      </c>
      <c r="BV57" s="12">
        <v>0</v>
      </c>
      <c r="BW57" s="12">
        <v>0</v>
      </c>
      <c r="BX57" s="12">
        <v>0</v>
      </c>
      <c r="BY57" s="12">
        <v>0</v>
      </c>
    </row>
    <row r="58" spans="1:77">
      <c r="A58" s="24">
        <v>2015</v>
      </c>
      <c r="B58" s="24">
        <v>2407</v>
      </c>
      <c r="C58" s="24" t="s">
        <v>203</v>
      </c>
      <c r="D58" s="24" t="s">
        <v>204</v>
      </c>
      <c r="E58" s="24" t="s">
        <v>88</v>
      </c>
      <c r="F58" s="24" t="s">
        <v>89</v>
      </c>
      <c r="G58" s="23" t="s">
        <v>90</v>
      </c>
      <c r="H58" s="28">
        <v>39470</v>
      </c>
      <c r="I58" s="27">
        <v>41761</v>
      </c>
      <c r="J58" s="21" t="s">
        <v>91</v>
      </c>
      <c r="K58" s="20"/>
      <c r="L58" s="26"/>
      <c r="M58" s="18">
        <v>0</v>
      </c>
      <c r="N58" s="18">
        <v>80</v>
      </c>
      <c r="O58" s="18">
        <v>80</v>
      </c>
      <c r="P58" s="25">
        <v>0</v>
      </c>
      <c r="Q58" s="25">
        <v>81.5</v>
      </c>
      <c r="R58" s="25">
        <v>0</v>
      </c>
      <c r="S58" s="25">
        <v>161.5</v>
      </c>
      <c r="T58" s="18"/>
      <c r="U58" s="18"/>
      <c r="V58" s="18">
        <v>0</v>
      </c>
      <c r="W58" s="18">
        <v>80</v>
      </c>
      <c r="X58" s="18">
        <v>80</v>
      </c>
      <c r="Y58" s="18">
        <v>0</v>
      </c>
      <c r="Z58" s="18">
        <v>92.4</v>
      </c>
      <c r="AA58" s="18">
        <v>0</v>
      </c>
      <c r="AB58" s="18">
        <v>172.4</v>
      </c>
      <c r="AC58" s="17" t="s">
        <v>92</v>
      </c>
      <c r="AD58" s="16"/>
      <c r="AE58" s="16"/>
      <c r="AF58" s="15" t="s">
        <v>93</v>
      </c>
      <c r="AG58" s="14">
        <v>0</v>
      </c>
      <c r="AH58" s="14">
        <v>0</v>
      </c>
      <c r="AI58" s="13">
        <v>0</v>
      </c>
      <c r="AJ58" s="13">
        <v>0</v>
      </c>
      <c r="AK58" s="13">
        <v>0</v>
      </c>
      <c r="AL58" s="13">
        <v>0</v>
      </c>
      <c r="AM58" s="13">
        <v>0</v>
      </c>
      <c r="AN58" s="12">
        <v>0</v>
      </c>
      <c r="AO58" s="12">
        <v>0</v>
      </c>
      <c r="AP58" s="12">
        <v>0</v>
      </c>
      <c r="AQ58" s="12">
        <v>402574</v>
      </c>
      <c r="AR58" s="12">
        <v>0</v>
      </c>
      <c r="AS58" s="12">
        <v>56.594999999999999</v>
      </c>
      <c r="AT58" s="12">
        <v>0</v>
      </c>
      <c r="AU58" s="12">
        <v>0</v>
      </c>
      <c r="AV58" s="12">
        <v>0</v>
      </c>
      <c r="AW58" s="12">
        <v>56.6</v>
      </c>
      <c r="AX58" s="12">
        <v>0</v>
      </c>
      <c r="AY58" s="12">
        <v>0</v>
      </c>
      <c r="AZ58" s="12">
        <v>0</v>
      </c>
      <c r="BA58" s="12">
        <v>0</v>
      </c>
      <c r="BB58" s="12">
        <v>0</v>
      </c>
      <c r="BC58" s="12">
        <v>0</v>
      </c>
      <c r="BD58" s="12">
        <v>0</v>
      </c>
      <c r="BE58" s="12">
        <v>0</v>
      </c>
      <c r="BF58" s="12">
        <v>0</v>
      </c>
      <c r="BG58" s="12">
        <v>0</v>
      </c>
      <c r="BH58" s="12">
        <v>0</v>
      </c>
      <c r="BI58" s="12">
        <v>0</v>
      </c>
      <c r="BJ58" s="12">
        <v>0</v>
      </c>
      <c r="BK58" s="12">
        <v>0</v>
      </c>
      <c r="BL58" s="12">
        <v>0</v>
      </c>
      <c r="BM58" s="12">
        <v>0</v>
      </c>
      <c r="BN58" s="12">
        <v>0</v>
      </c>
      <c r="BO58" s="12">
        <v>0</v>
      </c>
      <c r="BP58" s="12">
        <v>0</v>
      </c>
      <c r="BQ58" s="12">
        <v>0</v>
      </c>
      <c r="BR58" s="12">
        <v>0</v>
      </c>
      <c r="BS58" s="12">
        <v>0</v>
      </c>
      <c r="BT58" s="12">
        <v>0</v>
      </c>
      <c r="BU58" s="12">
        <v>0</v>
      </c>
      <c r="BV58" s="12">
        <v>0</v>
      </c>
      <c r="BW58" s="12">
        <v>0</v>
      </c>
      <c r="BX58" s="12">
        <v>0</v>
      </c>
      <c r="BY58" s="12">
        <v>0</v>
      </c>
    </row>
    <row r="59" spans="1:77">
      <c r="A59" s="24">
        <v>2015</v>
      </c>
      <c r="B59" s="24" t="s">
        <v>205</v>
      </c>
      <c r="C59" s="24" t="s">
        <v>206</v>
      </c>
      <c r="D59" s="24" t="s">
        <v>207</v>
      </c>
      <c r="E59" s="24" t="s">
        <v>88</v>
      </c>
      <c r="F59" s="24" t="s">
        <v>162</v>
      </c>
      <c r="G59" s="23" t="s">
        <v>90</v>
      </c>
      <c r="H59" s="28">
        <v>39603</v>
      </c>
      <c r="I59" s="27">
        <v>41620</v>
      </c>
      <c r="J59" s="21" t="s">
        <v>91</v>
      </c>
      <c r="K59" s="20"/>
      <c r="L59" s="26"/>
      <c r="M59" s="18">
        <v>0</v>
      </c>
      <c r="N59" s="18">
        <v>42.94</v>
      </c>
      <c r="O59" s="18">
        <v>42.94</v>
      </c>
      <c r="P59" s="25">
        <v>0</v>
      </c>
      <c r="Q59" s="25">
        <v>36.11</v>
      </c>
      <c r="R59" s="25">
        <v>0</v>
      </c>
      <c r="S59" s="25">
        <v>79.05</v>
      </c>
      <c r="T59" s="18"/>
      <c r="U59" s="18"/>
      <c r="V59" s="18">
        <v>0</v>
      </c>
      <c r="W59" s="18">
        <v>42.94</v>
      </c>
      <c r="X59" s="18">
        <v>42.94</v>
      </c>
      <c r="Y59" s="18">
        <v>0</v>
      </c>
      <c r="Z59" s="18">
        <v>42.53</v>
      </c>
      <c r="AA59" s="18">
        <v>0</v>
      </c>
      <c r="AB59" s="18">
        <v>85.47</v>
      </c>
      <c r="AC59" s="17" t="s">
        <v>92</v>
      </c>
      <c r="AD59" s="16"/>
      <c r="AE59" s="16"/>
      <c r="AF59" s="15" t="s">
        <v>93</v>
      </c>
      <c r="AG59" s="14">
        <v>299991</v>
      </c>
      <c r="AH59" s="14">
        <v>384</v>
      </c>
      <c r="AI59" s="13">
        <v>0.38400000000000001</v>
      </c>
      <c r="AJ59" s="13">
        <v>0</v>
      </c>
      <c r="AK59" s="13">
        <v>0</v>
      </c>
      <c r="AL59" s="13">
        <v>0</v>
      </c>
      <c r="AM59" s="13">
        <v>0</v>
      </c>
      <c r="AN59" s="12">
        <v>0</v>
      </c>
      <c r="AO59" s="12">
        <v>0</v>
      </c>
      <c r="AP59" s="12">
        <v>0</v>
      </c>
      <c r="AQ59" s="12">
        <v>0</v>
      </c>
      <c r="AR59" s="12">
        <v>0</v>
      </c>
      <c r="AS59" s="12">
        <v>0</v>
      </c>
      <c r="AT59" s="12">
        <v>0</v>
      </c>
      <c r="AU59" s="12">
        <v>0</v>
      </c>
      <c r="AV59" s="12">
        <v>0</v>
      </c>
      <c r="AW59" s="12">
        <v>0</v>
      </c>
      <c r="AX59" s="12">
        <v>0</v>
      </c>
      <c r="AY59" s="12">
        <v>0</v>
      </c>
      <c r="AZ59" s="12">
        <v>0</v>
      </c>
      <c r="BA59" s="12">
        <v>0</v>
      </c>
      <c r="BB59" s="12">
        <v>0</v>
      </c>
      <c r="BC59" s="12">
        <v>0</v>
      </c>
      <c r="BD59" s="12">
        <v>0</v>
      </c>
      <c r="BE59" s="12">
        <v>0</v>
      </c>
      <c r="BF59" s="12">
        <v>0</v>
      </c>
      <c r="BG59" s="12">
        <v>0</v>
      </c>
      <c r="BH59" s="12">
        <v>0</v>
      </c>
      <c r="BI59" s="12">
        <v>0</v>
      </c>
      <c r="BJ59" s="12">
        <v>0</v>
      </c>
      <c r="BK59" s="12">
        <v>0</v>
      </c>
      <c r="BL59" s="12">
        <v>0</v>
      </c>
      <c r="BM59" s="12">
        <v>0</v>
      </c>
      <c r="BN59" s="12">
        <v>0</v>
      </c>
      <c r="BO59" s="12">
        <v>0</v>
      </c>
      <c r="BP59" s="12">
        <v>0</v>
      </c>
      <c r="BQ59" s="12">
        <v>0</v>
      </c>
      <c r="BR59" s="12">
        <v>0</v>
      </c>
      <c r="BS59" s="12">
        <v>0</v>
      </c>
      <c r="BT59" s="12">
        <v>0</v>
      </c>
      <c r="BU59" s="12">
        <v>0</v>
      </c>
      <c r="BV59" s="12">
        <v>0</v>
      </c>
      <c r="BW59" s="12">
        <v>0</v>
      </c>
      <c r="BX59" s="12">
        <v>0</v>
      </c>
      <c r="BY59" s="12">
        <v>0</v>
      </c>
    </row>
    <row r="60" spans="1:77">
      <c r="A60" s="24">
        <v>2015</v>
      </c>
      <c r="B60" s="24">
        <v>2448</v>
      </c>
      <c r="C60" s="24" t="s">
        <v>208</v>
      </c>
      <c r="D60" s="24" t="s">
        <v>209</v>
      </c>
      <c r="E60" s="24" t="s">
        <v>88</v>
      </c>
      <c r="F60" s="24" t="s">
        <v>89</v>
      </c>
      <c r="G60" s="23" t="s">
        <v>90</v>
      </c>
      <c r="H60" s="28">
        <v>39716</v>
      </c>
      <c r="I60" s="27">
        <v>41729</v>
      </c>
      <c r="J60" s="21" t="s">
        <v>91</v>
      </c>
      <c r="K60" s="20"/>
      <c r="L60" s="26"/>
      <c r="M60" s="18">
        <v>0</v>
      </c>
      <c r="N60" s="18">
        <v>200</v>
      </c>
      <c r="O60" s="18">
        <v>200</v>
      </c>
      <c r="P60" s="25">
        <v>164.2</v>
      </c>
      <c r="Q60" s="25">
        <v>333.5</v>
      </c>
      <c r="R60" s="25">
        <v>0</v>
      </c>
      <c r="S60" s="25">
        <v>697.7</v>
      </c>
      <c r="T60" s="18"/>
      <c r="U60" s="18"/>
      <c r="V60" s="18">
        <v>0</v>
      </c>
      <c r="W60" s="18">
        <v>200</v>
      </c>
      <c r="X60" s="18">
        <v>200</v>
      </c>
      <c r="Y60" s="18">
        <v>677.59999999999991</v>
      </c>
      <c r="Z60" s="18">
        <v>232.7</v>
      </c>
      <c r="AA60" s="18">
        <v>0</v>
      </c>
      <c r="AB60" s="18">
        <v>1110.3</v>
      </c>
      <c r="AC60" s="17" t="s">
        <v>93</v>
      </c>
      <c r="AD60" s="16" t="s">
        <v>210</v>
      </c>
      <c r="AE60" s="16" t="s">
        <v>118</v>
      </c>
      <c r="AF60" s="15" t="s">
        <v>93</v>
      </c>
      <c r="AG60" s="14">
        <v>44000</v>
      </c>
      <c r="AH60" s="14">
        <v>0</v>
      </c>
      <c r="AI60" s="13">
        <v>0</v>
      </c>
      <c r="AJ60" s="13">
        <v>0</v>
      </c>
      <c r="AK60" s="13">
        <v>0</v>
      </c>
      <c r="AL60" s="13">
        <v>0</v>
      </c>
      <c r="AM60" s="13">
        <v>0</v>
      </c>
      <c r="AN60" s="12">
        <v>0</v>
      </c>
      <c r="AO60" s="12">
        <v>0</v>
      </c>
      <c r="AP60" s="12">
        <v>0</v>
      </c>
      <c r="AQ60" s="12">
        <v>525929</v>
      </c>
      <c r="AR60" s="12">
        <v>0</v>
      </c>
      <c r="AS60" s="12">
        <v>253.6</v>
      </c>
      <c r="AT60" s="12">
        <v>63.6</v>
      </c>
      <c r="AU60" s="12">
        <v>190</v>
      </c>
      <c r="AV60" s="12">
        <v>190</v>
      </c>
      <c r="AW60" s="12">
        <v>0</v>
      </c>
      <c r="AX60" s="12">
        <v>0</v>
      </c>
      <c r="AY60" s="12">
        <v>0</v>
      </c>
      <c r="AZ60" s="12">
        <v>0</v>
      </c>
      <c r="BA60" s="12">
        <v>0</v>
      </c>
      <c r="BB60" s="12">
        <v>0</v>
      </c>
      <c r="BC60" s="12">
        <v>0</v>
      </c>
      <c r="BD60" s="12">
        <v>0</v>
      </c>
      <c r="BE60" s="12">
        <v>0</v>
      </c>
      <c r="BF60" s="12">
        <v>0</v>
      </c>
      <c r="BG60" s="12">
        <v>0</v>
      </c>
      <c r="BH60" s="12">
        <v>0</v>
      </c>
      <c r="BI60" s="12">
        <v>0</v>
      </c>
      <c r="BJ60" s="12">
        <v>0</v>
      </c>
      <c r="BK60" s="12">
        <v>0</v>
      </c>
      <c r="BL60" s="12">
        <v>0</v>
      </c>
      <c r="BM60" s="12">
        <v>0</v>
      </c>
      <c r="BN60" s="12">
        <v>0</v>
      </c>
      <c r="BO60" s="12">
        <v>0</v>
      </c>
      <c r="BP60" s="12">
        <v>0</v>
      </c>
      <c r="BQ60" s="12">
        <v>0</v>
      </c>
      <c r="BR60" s="12">
        <v>0</v>
      </c>
      <c r="BS60" s="12">
        <v>0</v>
      </c>
      <c r="BT60" s="12">
        <v>0</v>
      </c>
      <c r="BU60" s="12">
        <v>0</v>
      </c>
      <c r="BV60" s="12">
        <v>0</v>
      </c>
      <c r="BW60" s="12">
        <v>0</v>
      </c>
      <c r="BX60" s="12">
        <v>0</v>
      </c>
      <c r="BY60" s="12">
        <v>0</v>
      </c>
    </row>
    <row r="61" spans="1:77">
      <c r="A61" s="24">
        <v>2015</v>
      </c>
      <c r="B61" s="24">
        <v>2508</v>
      </c>
      <c r="C61" s="24" t="s">
        <v>211</v>
      </c>
      <c r="D61" s="24" t="s">
        <v>212</v>
      </c>
      <c r="E61" s="24" t="s">
        <v>88</v>
      </c>
      <c r="F61" s="24" t="s">
        <v>89</v>
      </c>
      <c r="G61" s="23" t="s">
        <v>90</v>
      </c>
      <c r="H61" s="28">
        <v>39863</v>
      </c>
      <c r="I61" s="27">
        <v>41455</v>
      </c>
      <c r="J61" s="21" t="s">
        <v>91</v>
      </c>
      <c r="K61" s="20"/>
      <c r="L61" s="26"/>
      <c r="M61" s="18">
        <v>0</v>
      </c>
      <c r="N61" s="18">
        <v>400</v>
      </c>
      <c r="O61" s="18">
        <v>400</v>
      </c>
      <c r="P61" s="25">
        <v>0</v>
      </c>
      <c r="Q61" s="25">
        <v>41.6</v>
      </c>
      <c r="R61" s="25">
        <v>0</v>
      </c>
      <c r="S61" s="25">
        <v>441.6</v>
      </c>
      <c r="T61" s="18"/>
      <c r="U61" s="18"/>
      <c r="V61" s="18">
        <v>0</v>
      </c>
      <c r="W61" s="18">
        <v>400</v>
      </c>
      <c r="X61" s="18">
        <v>400</v>
      </c>
      <c r="Y61" s="18">
        <v>0</v>
      </c>
      <c r="Z61" s="18">
        <v>168.15</v>
      </c>
      <c r="AA61" s="18">
        <v>0</v>
      </c>
      <c r="AB61" s="18">
        <v>568.15</v>
      </c>
      <c r="AC61" s="17" t="s">
        <v>92</v>
      </c>
      <c r="AD61" s="16"/>
      <c r="AE61" s="16"/>
      <c r="AF61" s="15" t="s">
        <v>93</v>
      </c>
      <c r="AG61" s="14">
        <v>0</v>
      </c>
      <c r="AH61" s="14">
        <v>0</v>
      </c>
      <c r="AI61" s="13">
        <v>0</v>
      </c>
      <c r="AJ61" s="13">
        <v>0</v>
      </c>
      <c r="AK61" s="13">
        <v>0</v>
      </c>
      <c r="AL61" s="13">
        <v>0</v>
      </c>
      <c r="AM61" s="13">
        <v>0</v>
      </c>
      <c r="AN61" s="12">
        <v>0</v>
      </c>
      <c r="AO61" s="12">
        <v>0</v>
      </c>
      <c r="AP61" s="12">
        <v>0</v>
      </c>
      <c r="AQ61" s="12">
        <v>832480</v>
      </c>
      <c r="AR61" s="12">
        <v>0</v>
      </c>
      <c r="AS61" s="12">
        <v>3784</v>
      </c>
      <c r="AT61" s="12">
        <v>0</v>
      </c>
      <c r="AU61" s="12">
        <v>3784</v>
      </c>
      <c r="AV61" s="12">
        <v>3784</v>
      </c>
      <c r="AW61" s="12">
        <v>0</v>
      </c>
      <c r="AX61" s="12">
        <v>0</v>
      </c>
      <c r="AY61" s="12">
        <v>0</v>
      </c>
      <c r="AZ61" s="12">
        <v>0</v>
      </c>
      <c r="BA61" s="12">
        <v>0</v>
      </c>
      <c r="BB61" s="12">
        <v>0</v>
      </c>
      <c r="BC61" s="12">
        <v>0</v>
      </c>
      <c r="BD61" s="12">
        <v>0</v>
      </c>
      <c r="BE61" s="12">
        <v>0</v>
      </c>
      <c r="BF61" s="12">
        <v>0</v>
      </c>
      <c r="BG61" s="12">
        <v>0</v>
      </c>
      <c r="BH61" s="12">
        <v>0</v>
      </c>
      <c r="BI61" s="12">
        <v>0</v>
      </c>
      <c r="BJ61" s="12">
        <v>0</v>
      </c>
      <c r="BK61" s="12">
        <v>0</v>
      </c>
      <c r="BL61" s="12">
        <v>0</v>
      </c>
      <c r="BM61" s="12">
        <v>30000</v>
      </c>
      <c r="BN61" s="12">
        <v>15000</v>
      </c>
      <c r="BO61" s="12">
        <v>15000</v>
      </c>
      <c r="BP61" s="12">
        <v>30000</v>
      </c>
      <c r="BQ61" s="12">
        <v>15000</v>
      </c>
      <c r="BR61" s="12">
        <v>15000</v>
      </c>
      <c r="BS61" s="12">
        <v>0</v>
      </c>
      <c r="BT61" s="12">
        <v>200</v>
      </c>
      <c r="BU61" s="12">
        <v>130</v>
      </c>
      <c r="BV61" s="12">
        <v>70</v>
      </c>
      <c r="BW61" s="12">
        <v>0</v>
      </c>
      <c r="BX61" s="12">
        <v>0</v>
      </c>
      <c r="BY61" s="12">
        <v>0</v>
      </c>
    </row>
    <row r="62" spans="1:77">
      <c r="A62" s="24">
        <v>2015</v>
      </c>
      <c r="B62" s="24">
        <v>2240</v>
      </c>
      <c r="C62" s="24" t="s">
        <v>213</v>
      </c>
      <c r="D62" s="24" t="s">
        <v>214</v>
      </c>
      <c r="E62" s="24" t="s">
        <v>88</v>
      </c>
      <c r="F62" s="24" t="s">
        <v>89</v>
      </c>
      <c r="G62" s="23" t="s">
        <v>90</v>
      </c>
      <c r="H62" s="28">
        <v>38894</v>
      </c>
      <c r="I62" s="27">
        <v>41638</v>
      </c>
      <c r="J62" s="21" t="s">
        <v>91</v>
      </c>
      <c r="K62" s="20"/>
      <c r="L62" s="26"/>
      <c r="M62" s="18">
        <v>0</v>
      </c>
      <c r="N62" s="18">
        <v>100</v>
      </c>
      <c r="O62" s="18">
        <v>100</v>
      </c>
      <c r="P62" s="25">
        <v>0</v>
      </c>
      <c r="Q62" s="25">
        <v>72.3</v>
      </c>
      <c r="R62" s="25">
        <v>94.1</v>
      </c>
      <c r="S62" s="25">
        <v>266.39999999999998</v>
      </c>
      <c r="T62" s="18"/>
      <c r="U62" s="18"/>
      <c r="V62" s="18">
        <v>0</v>
      </c>
      <c r="W62" s="18">
        <v>97.8</v>
      </c>
      <c r="X62" s="18">
        <v>97.8</v>
      </c>
      <c r="Y62" s="18">
        <v>0</v>
      </c>
      <c r="Z62" s="18">
        <v>198.6</v>
      </c>
      <c r="AA62" s="18">
        <v>217.2</v>
      </c>
      <c r="AB62" s="18">
        <v>513.59999999999991</v>
      </c>
      <c r="AC62" s="17" t="s">
        <v>92</v>
      </c>
      <c r="AD62" s="16"/>
      <c r="AE62" s="16"/>
      <c r="AF62" s="15" t="s">
        <v>93</v>
      </c>
      <c r="AG62" s="14">
        <v>0</v>
      </c>
      <c r="AH62" s="14">
        <v>0</v>
      </c>
      <c r="AI62" s="13">
        <v>0</v>
      </c>
      <c r="AJ62" s="13">
        <v>0</v>
      </c>
      <c r="AK62" s="13">
        <v>0</v>
      </c>
      <c r="AL62" s="13">
        <v>0</v>
      </c>
      <c r="AM62" s="13">
        <v>0</v>
      </c>
      <c r="AN62" s="12">
        <v>0</v>
      </c>
      <c r="AO62" s="12">
        <v>0</v>
      </c>
      <c r="AP62" s="12">
        <v>0</v>
      </c>
      <c r="AQ62" s="12">
        <v>0</v>
      </c>
      <c r="AR62" s="12">
        <v>0</v>
      </c>
      <c r="AS62" s="12">
        <v>0</v>
      </c>
      <c r="AT62" s="12">
        <v>0</v>
      </c>
      <c r="AU62" s="12">
        <v>0</v>
      </c>
      <c r="AV62" s="12">
        <v>0</v>
      </c>
      <c r="AW62" s="12">
        <v>0</v>
      </c>
      <c r="AX62" s="12">
        <v>0</v>
      </c>
      <c r="AY62" s="12">
        <v>0</v>
      </c>
      <c r="AZ62" s="12">
        <v>0</v>
      </c>
      <c r="BA62" s="12">
        <v>0</v>
      </c>
      <c r="BB62" s="12">
        <v>0</v>
      </c>
      <c r="BC62" s="12">
        <v>0</v>
      </c>
      <c r="BD62" s="12">
        <v>1070000</v>
      </c>
      <c r="BE62" s="12">
        <v>210000</v>
      </c>
      <c r="BF62" s="12">
        <v>0</v>
      </c>
      <c r="BG62" s="12">
        <v>0</v>
      </c>
      <c r="BH62" s="12">
        <v>473000</v>
      </c>
      <c r="BI62" s="12">
        <v>0</v>
      </c>
      <c r="BJ62" s="12">
        <v>0</v>
      </c>
      <c r="BK62" s="12">
        <v>0</v>
      </c>
      <c r="BL62" s="12">
        <v>0</v>
      </c>
      <c r="BM62" s="12">
        <v>0</v>
      </c>
      <c r="BN62" s="12">
        <v>0</v>
      </c>
      <c r="BO62" s="12">
        <v>0</v>
      </c>
      <c r="BP62" s="12">
        <v>0</v>
      </c>
      <c r="BQ62" s="12">
        <v>0</v>
      </c>
      <c r="BR62" s="12">
        <v>0</v>
      </c>
      <c r="BS62" s="12">
        <v>0</v>
      </c>
      <c r="BT62" s="12">
        <v>0</v>
      </c>
      <c r="BU62" s="12">
        <v>0</v>
      </c>
      <c r="BV62" s="12">
        <v>0</v>
      </c>
      <c r="BW62" s="12">
        <v>0</v>
      </c>
      <c r="BX62" s="12">
        <v>0</v>
      </c>
      <c r="BY62" s="12">
        <v>0</v>
      </c>
    </row>
    <row r="63" spans="1:77">
      <c r="A63" s="24">
        <v>2015</v>
      </c>
      <c r="B63" s="24" t="s">
        <v>215</v>
      </c>
      <c r="C63" s="24" t="s">
        <v>216</v>
      </c>
      <c r="D63" s="24" t="s">
        <v>217</v>
      </c>
      <c r="E63" s="24" t="s">
        <v>88</v>
      </c>
      <c r="F63" s="24" t="s">
        <v>218</v>
      </c>
      <c r="G63" s="23" t="s">
        <v>104</v>
      </c>
      <c r="H63" s="28">
        <v>39427</v>
      </c>
      <c r="I63" s="27">
        <v>41605</v>
      </c>
      <c r="J63" s="21" t="s">
        <v>91</v>
      </c>
      <c r="K63" s="20"/>
      <c r="L63" s="26"/>
      <c r="M63" s="18">
        <v>0</v>
      </c>
      <c r="N63" s="18">
        <v>160</v>
      </c>
      <c r="O63" s="18">
        <v>160</v>
      </c>
      <c r="P63" s="25">
        <v>0</v>
      </c>
      <c r="Q63" s="25">
        <v>0</v>
      </c>
      <c r="R63" s="25">
        <v>0</v>
      </c>
      <c r="S63" s="25">
        <v>160</v>
      </c>
      <c r="T63" s="18"/>
      <c r="U63" s="18"/>
      <c r="V63" s="18">
        <v>0</v>
      </c>
      <c r="W63" s="18">
        <v>160</v>
      </c>
      <c r="X63" s="18">
        <v>160</v>
      </c>
      <c r="Y63" s="18">
        <v>0</v>
      </c>
      <c r="Z63" s="18">
        <v>0</v>
      </c>
      <c r="AA63" s="18">
        <v>0</v>
      </c>
      <c r="AB63" s="18">
        <v>160</v>
      </c>
      <c r="AC63" s="17" t="s">
        <v>92</v>
      </c>
      <c r="AD63" s="16"/>
      <c r="AE63" s="16"/>
      <c r="AF63" s="15" t="s">
        <v>93</v>
      </c>
      <c r="AG63" s="14">
        <v>460000</v>
      </c>
      <c r="AH63" s="14">
        <v>0</v>
      </c>
      <c r="AI63" s="13">
        <v>0</v>
      </c>
      <c r="AJ63" s="13">
        <v>0</v>
      </c>
      <c r="AK63" s="13">
        <v>0</v>
      </c>
      <c r="AL63" s="13">
        <v>0</v>
      </c>
      <c r="AM63" s="13">
        <v>0</v>
      </c>
      <c r="AN63" s="12">
        <v>0</v>
      </c>
      <c r="AO63" s="12">
        <v>0</v>
      </c>
      <c r="AP63" s="12">
        <v>0</v>
      </c>
      <c r="AQ63" s="12">
        <v>0</v>
      </c>
      <c r="AR63" s="12">
        <v>0</v>
      </c>
      <c r="AS63" s="12">
        <v>0</v>
      </c>
      <c r="AT63" s="12">
        <v>0</v>
      </c>
      <c r="AU63" s="12">
        <v>0</v>
      </c>
      <c r="AV63" s="12">
        <v>0</v>
      </c>
      <c r="AW63" s="12">
        <v>0</v>
      </c>
      <c r="AX63" s="12">
        <v>0</v>
      </c>
      <c r="AY63" s="12">
        <v>0</v>
      </c>
      <c r="AZ63" s="12">
        <v>0</v>
      </c>
      <c r="BA63" s="12">
        <v>0</v>
      </c>
      <c r="BB63" s="12">
        <v>0</v>
      </c>
      <c r="BC63" s="12">
        <v>0</v>
      </c>
      <c r="BD63" s="12">
        <v>0</v>
      </c>
      <c r="BE63" s="12">
        <v>0</v>
      </c>
      <c r="BF63" s="12">
        <v>0</v>
      </c>
      <c r="BG63" s="12">
        <v>0</v>
      </c>
      <c r="BH63" s="12">
        <v>0</v>
      </c>
      <c r="BI63" s="12">
        <v>0</v>
      </c>
      <c r="BJ63" s="12">
        <v>0</v>
      </c>
      <c r="BK63" s="12">
        <v>0</v>
      </c>
      <c r="BL63" s="12">
        <v>0</v>
      </c>
      <c r="BM63" s="12">
        <v>0</v>
      </c>
      <c r="BN63" s="12">
        <v>0</v>
      </c>
      <c r="BO63" s="12">
        <v>0</v>
      </c>
      <c r="BP63" s="12">
        <v>0</v>
      </c>
      <c r="BQ63" s="12">
        <v>0</v>
      </c>
      <c r="BR63" s="12">
        <v>0</v>
      </c>
      <c r="BS63" s="12">
        <v>0</v>
      </c>
      <c r="BT63" s="12">
        <v>0</v>
      </c>
      <c r="BU63" s="12">
        <v>0</v>
      </c>
      <c r="BV63" s="12">
        <v>0</v>
      </c>
      <c r="BW63" s="12">
        <v>0</v>
      </c>
      <c r="BX63" s="12">
        <v>0</v>
      </c>
      <c r="BY63" s="12">
        <v>0</v>
      </c>
    </row>
    <row r="64" spans="1:77">
      <c r="A64" s="24">
        <v>2015</v>
      </c>
      <c r="B64" s="24">
        <v>7296</v>
      </c>
      <c r="C64" s="24" t="s">
        <v>219</v>
      </c>
      <c r="D64" s="24" t="s">
        <v>220</v>
      </c>
      <c r="E64" s="24" t="s">
        <v>88</v>
      </c>
      <c r="F64" s="24" t="s">
        <v>147</v>
      </c>
      <c r="G64" s="23" t="s">
        <v>104</v>
      </c>
      <c r="H64" s="28">
        <v>39968</v>
      </c>
      <c r="I64" s="27">
        <v>41155</v>
      </c>
      <c r="J64" s="21" t="s">
        <v>91</v>
      </c>
      <c r="K64" s="20"/>
      <c r="L64" s="26"/>
      <c r="M64" s="18">
        <v>0</v>
      </c>
      <c r="N64" s="18">
        <v>100</v>
      </c>
      <c r="O64" s="18">
        <v>100</v>
      </c>
      <c r="P64" s="25">
        <v>100</v>
      </c>
      <c r="Q64" s="25">
        <v>0</v>
      </c>
      <c r="R64" s="25">
        <v>0</v>
      </c>
      <c r="S64" s="25">
        <v>200</v>
      </c>
      <c r="T64" s="18"/>
      <c r="U64" s="18"/>
      <c r="V64" s="18">
        <v>0</v>
      </c>
      <c r="W64" s="18">
        <v>100</v>
      </c>
      <c r="X64" s="18">
        <v>100</v>
      </c>
      <c r="Y64" s="18">
        <v>100</v>
      </c>
      <c r="Z64" s="18">
        <v>0</v>
      </c>
      <c r="AA64" s="18">
        <v>0</v>
      </c>
      <c r="AB64" s="18">
        <v>200</v>
      </c>
      <c r="AC64" s="17" t="s">
        <v>93</v>
      </c>
      <c r="AD64" s="16"/>
      <c r="AE64" s="16"/>
      <c r="AF64" s="15" t="s">
        <v>93</v>
      </c>
      <c r="AG64" s="14">
        <v>1171703</v>
      </c>
      <c r="AH64" s="14">
        <v>0</v>
      </c>
      <c r="AI64" s="13">
        <v>0</v>
      </c>
      <c r="AJ64" s="13">
        <v>0</v>
      </c>
      <c r="AK64" s="13">
        <v>0</v>
      </c>
      <c r="AL64" s="13">
        <v>0</v>
      </c>
      <c r="AM64" s="13">
        <v>83</v>
      </c>
      <c r="AN64" s="12">
        <v>83</v>
      </c>
      <c r="AO64" s="12">
        <v>0</v>
      </c>
      <c r="AP64" s="12">
        <v>0</v>
      </c>
      <c r="AQ64" s="12">
        <v>0</v>
      </c>
      <c r="AR64" s="12">
        <v>0</v>
      </c>
      <c r="AS64" s="12">
        <v>0</v>
      </c>
      <c r="AT64" s="12">
        <v>0</v>
      </c>
      <c r="AU64" s="12">
        <v>0</v>
      </c>
      <c r="AV64" s="12">
        <v>0</v>
      </c>
      <c r="AW64" s="12">
        <v>0</v>
      </c>
      <c r="AX64" s="12">
        <v>0</v>
      </c>
      <c r="AY64" s="12">
        <v>0</v>
      </c>
      <c r="AZ64" s="12">
        <v>0</v>
      </c>
      <c r="BA64" s="12"/>
      <c r="BB64" s="12">
        <v>0</v>
      </c>
      <c r="BC64" s="12">
        <v>0</v>
      </c>
      <c r="BD64" s="12">
        <v>0</v>
      </c>
      <c r="BE64" s="12">
        <v>5800</v>
      </c>
      <c r="BF64" s="12">
        <v>0</v>
      </c>
      <c r="BG64" s="12">
        <v>0</v>
      </c>
      <c r="BH64" s="12">
        <v>0</v>
      </c>
      <c r="BI64" s="12">
        <v>0</v>
      </c>
      <c r="BJ64" s="12">
        <v>0</v>
      </c>
      <c r="BK64" s="12">
        <v>0</v>
      </c>
      <c r="BL64" s="12">
        <v>0</v>
      </c>
      <c r="BM64" s="12">
        <v>0</v>
      </c>
      <c r="BN64" s="12">
        <v>0</v>
      </c>
      <c r="BO64" s="12">
        <v>0</v>
      </c>
      <c r="BP64" s="12">
        <v>0</v>
      </c>
      <c r="BQ64" s="12">
        <v>0</v>
      </c>
      <c r="BR64" s="12">
        <v>0</v>
      </c>
      <c r="BS64" s="12">
        <v>0</v>
      </c>
      <c r="BT64" s="12">
        <v>0</v>
      </c>
      <c r="BU64" s="12">
        <v>0</v>
      </c>
      <c r="BV64" s="12">
        <v>0</v>
      </c>
      <c r="BW64" s="12">
        <v>0</v>
      </c>
      <c r="BX64" s="12">
        <v>0</v>
      </c>
      <c r="BY64" s="12">
        <v>0</v>
      </c>
    </row>
    <row r="65" spans="1:77">
      <c r="A65" s="24">
        <v>2016</v>
      </c>
      <c r="B65" s="24">
        <v>2244</v>
      </c>
      <c r="C65" s="24" t="s">
        <v>221</v>
      </c>
      <c r="D65" s="24" t="s">
        <v>222</v>
      </c>
      <c r="E65" s="24" t="s">
        <v>88</v>
      </c>
      <c r="F65" s="24" t="s">
        <v>223</v>
      </c>
      <c r="G65" s="23" t="s">
        <v>90</v>
      </c>
      <c r="H65" s="28">
        <v>38897</v>
      </c>
      <c r="I65" s="27">
        <v>42004</v>
      </c>
      <c r="J65" s="21" t="s">
        <v>91</v>
      </c>
      <c r="K65" s="20"/>
      <c r="L65" s="26"/>
      <c r="M65" s="18">
        <v>0</v>
      </c>
      <c r="N65" s="18">
        <v>200</v>
      </c>
      <c r="O65" s="18">
        <v>200</v>
      </c>
      <c r="P65" s="25">
        <v>0</v>
      </c>
      <c r="Q65" s="25">
        <v>0</v>
      </c>
      <c r="R65" s="25">
        <v>0</v>
      </c>
      <c r="S65" s="25">
        <v>200</v>
      </c>
      <c r="T65" s="18"/>
      <c r="U65" s="18"/>
      <c r="V65" s="18">
        <v>0</v>
      </c>
      <c r="W65" s="18">
        <v>191.172</v>
      </c>
      <c r="X65" s="18">
        <v>191.172</v>
      </c>
      <c r="Y65" s="18">
        <v>0</v>
      </c>
      <c r="Z65" s="18">
        <v>0</v>
      </c>
      <c r="AA65" s="18">
        <v>0</v>
      </c>
      <c r="AB65" s="18">
        <v>191.172</v>
      </c>
      <c r="AC65" s="17" t="s">
        <v>92</v>
      </c>
      <c r="AD65" s="16"/>
      <c r="AE65" s="16"/>
      <c r="AF65" s="15" t="s">
        <v>93</v>
      </c>
      <c r="AG65" s="14">
        <v>0</v>
      </c>
      <c r="AH65" s="14">
        <v>0</v>
      </c>
      <c r="AI65" s="13">
        <v>0</v>
      </c>
      <c r="AJ65" s="13">
        <v>0</v>
      </c>
      <c r="AK65" s="13">
        <v>0</v>
      </c>
      <c r="AL65" s="13">
        <v>0</v>
      </c>
      <c r="AM65" s="13">
        <v>0</v>
      </c>
      <c r="AN65" s="12">
        <v>0</v>
      </c>
      <c r="AO65" s="12">
        <v>0</v>
      </c>
      <c r="AP65" s="12">
        <v>0</v>
      </c>
      <c r="AQ65" s="12">
        <v>0</v>
      </c>
      <c r="AR65" s="12">
        <v>0</v>
      </c>
      <c r="AS65" s="12">
        <v>0</v>
      </c>
      <c r="AT65" s="12">
        <v>0</v>
      </c>
      <c r="AU65" s="12">
        <v>0</v>
      </c>
      <c r="AV65" s="12">
        <v>0</v>
      </c>
      <c r="AW65" s="12">
        <v>0</v>
      </c>
      <c r="AX65" s="12">
        <v>0</v>
      </c>
      <c r="AY65" s="12">
        <v>0</v>
      </c>
      <c r="AZ65" s="12">
        <v>0</v>
      </c>
      <c r="BA65" s="12">
        <v>0</v>
      </c>
      <c r="BB65" s="12">
        <v>0</v>
      </c>
      <c r="BC65" s="12">
        <v>0</v>
      </c>
      <c r="BD65" s="12">
        <v>0</v>
      </c>
      <c r="BE65" s="12">
        <v>0</v>
      </c>
      <c r="BF65" s="12">
        <v>0</v>
      </c>
      <c r="BG65" s="12">
        <v>52000</v>
      </c>
      <c r="BH65" s="12">
        <v>2600000</v>
      </c>
      <c r="BI65" s="12">
        <v>0</v>
      </c>
      <c r="BJ65" s="12">
        <v>0</v>
      </c>
      <c r="BK65" s="12">
        <v>0</v>
      </c>
      <c r="BL65" s="12">
        <v>0</v>
      </c>
      <c r="BM65" s="12">
        <v>0</v>
      </c>
      <c r="BN65" s="12">
        <v>0</v>
      </c>
      <c r="BO65" s="12">
        <v>0</v>
      </c>
      <c r="BP65" s="12">
        <v>0</v>
      </c>
      <c r="BQ65" s="12">
        <v>0</v>
      </c>
      <c r="BR65" s="12">
        <v>0</v>
      </c>
      <c r="BS65" s="12">
        <v>0</v>
      </c>
      <c r="BT65" s="12">
        <v>0</v>
      </c>
      <c r="BU65" s="12">
        <v>0</v>
      </c>
      <c r="BV65" s="12">
        <v>0</v>
      </c>
      <c r="BW65" s="12">
        <v>0</v>
      </c>
      <c r="BX65" s="12">
        <v>0</v>
      </c>
      <c r="BY65" s="12">
        <v>0</v>
      </c>
    </row>
    <row r="66" spans="1:77">
      <c r="A66" s="24">
        <v>2016</v>
      </c>
      <c r="B66" s="24">
        <v>2481</v>
      </c>
      <c r="C66" s="24" t="s">
        <v>224</v>
      </c>
      <c r="D66" s="24" t="s">
        <v>225</v>
      </c>
      <c r="E66" s="24" t="s">
        <v>88</v>
      </c>
      <c r="F66" s="24" t="s">
        <v>226</v>
      </c>
      <c r="G66" s="23" t="s">
        <v>90</v>
      </c>
      <c r="H66" s="28">
        <v>39790</v>
      </c>
      <c r="I66" s="27">
        <v>42066</v>
      </c>
      <c r="J66" s="21" t="s">
        <v>91</v>
      </c>
      <c r="K66" s="20"/>
      <c r="L66" s="26"/>
      <c r="M66" s="18">
        <v>0</v>
      </c>
      <c r="N66" s="18">
        <v>150</v>
      </c>
      <c r="O66" s="18">
        <v>150</v>
      </c>
      <c r="P66" s="25">
        <v>0</v>
      </c>
      <c r="Q66" s="25">
        <v>0</v>
      </c>
      <c r="R66" s="25">
        <v>2921.1099999999997</v>
      </c>
      <c r="S66" s="25">
        <v>3071.1099999999997</v>
      </c>
      <c r="T66" s="18"/>
      <c r="U66" s="18"/>
      <c r="V66" s="18">
        <v>0</v>
      </c>
      <c r="W66" s="18">
        <v>145.15299999999999</v>
      </c>
      <c r="X66" s="18">
        <v>145.15299999999999</v>
      </c>
      <c r="Y66" s="18">
        <v>0</v>
      </c>
      <c r="Z66" s="18">
        <v>4408.51</v>
      </c>
      <c r="AA66" s="18">
        <v>0</v>
      </c>
      <c r="AB66" s="18">
        <v>4553.6630000000005</v>
      </c>
      <c r="AC66" s="17" t="s">
        <v>92</v>
      </c>
      <c r="AD66" s="16"/>
      <c r="AE66" s="16"/>
      <c r="AF66" s="15" t="s">
        <v>93</v>
      </c>
      <c r="AG66" s="14">
        <v>0</v>
      </c>
      <c r="AH66" s="14">
        <v>0</v>
      </c>
      <c r="AI66" s="13">
        <v>0</v>
      </c>
      <c r="AJ66" s="13">
        <v>0</v>
      </c>
      <c r="AK66" s="13">
        <v>0</v>
      </c>
      <c r="AL66" s="13">
        <v>0</v>
      </c>
      <c r="AM66" s="13">
        <v>0</v>
      </c>
      <c r="AN66" s="12">
        <v>0</v>
      </c>
      <c r="AO66" s="12">
        <v>0</v>
      </c>
      <c r="AP66" s="12">
        <v>0</v>
      </c>
      <c r="AQ66" s="12">
        <v>0</v>
      </c>
      <c r="AR66" s="12">
        <v>12000000</v>
      </c>
      <c r="AS66" s="12">
        <v>0</v>
      </c>
      <c r="AT66" s="12">
        <v>0</v>
      </c>
      <c r="AU66" s="12">
        <v>0</v>
      </c>
      <c r="AV66" s="12">
        <v>0</v>
      </c>
      <c r="AW66" s="12">
        <v>0</v>
      </c>
      <c r="AX66" s="12">
        <v>264</v>
      </c>
      <c r="AY66" s="12">
        <v>0</v>
      </c>
      <c r="AZ66" s="12">
        <v>0</v>
      </c>
      <c r="BA66" s="12">
        <v>0</v>
      </c>
      <c r="BB66" s="12">
        <v>0</v>
      </c>
      <c r="BC66" s="12">
        <v>0</v>
      </c>
      <c r="BD66" s="12">
        <v>0</v>
      </c>
      <c r="BE66" s="12">
        <v>0</v>
      </c>
      <c r="BF66" s="12">
        <v>0</v>
      </c>
      <c r="BG66" s="12">
        <v>0</v>
      </c>
      <c r="BH66" s="12">
        <v>0</v>
      </c>
      <c r="BI66" s="12">
        <v>0</v>
      </c>
      <c r="BJ66" s="12">
        <v>0</v>
      </c>
      <c r="BK66" s="12">
        <v>0</v>
      </c>
      <c r="BL66" s="12">
        <v>0</v>
      </c>
      <c r="BM66" s="12">
        <v>0</v>
      </c>
      <c r="BN66" s="12">
        <v>0</v>
      </c>
      <c r="BO66" s="12">
        <v>0</v>
      </c>
      <c r="BP66" s="12">
        <v>0</v>
      </c>
      <c r="BQ66" s="12">
        <v>0</v>
      </c>
      <c r="BR66" s="12">
        <v>0</v>
      </c>
      <c r="BS66" s="12">
        <v>0</v>
      </c>
      <c r="BT66" s="12">
        <v>0</v>
      </c>
      <c r="BU66" s="12">
        <v>0</v>
      </c>
      <c r="BV66" s="12">
        <v>0</v>
      </c>
      <c r="BW66" s="12">
        <v>0</v>
      </c>
      <c r="BX66" s="12">
        <v>0</v>
      </c>
      <c r="BY66" s="12">
        <v>0</v>
      </c>
    </row>
    <row r="67" spans="1:77">
      <c r="A67" s="24">
        <v>2016</v>
      </c>
      <c r="B67" s="24">
        <v>2526</v>
      </c>
      <c r="C67" s="24" t="s">
        <v>227</v>
      </c>
      <c r="D67" s="24" t="s">
        <v>228</v>
      </c>
      <c r="E67" s="24" t="s">
        <v>88</v>
      </c>
      <c r="F67" s="24" t="s">
        <v>226</v>
      </c>
      <c r="G67" s="23" t="s">
        <v>90</v>
      </c>
      <c r="H67" s="28">
        <v>39993</v>
      </c>
      <c r="I67" s="27">
        <v>42181</v>
      </c>
      <c r="J67" s="21" t="s">
        <v>91</v>
      </c>
      <c r="K67" s="20"/>
      <c r="L67" s="26"/>
      <c r="M67" s="18">
        <v>0</v>
      </c>
      <c r="N67" s="18">
        <v>100</v>
      </c>
      <c r="O67" s="18">
        <v>100</v>
      </c>
      <c r="P67" s="25">
        <v>0</v>
      </c>
      <c r="Q67" s="25">
        <v>0</v>
      </c>
      <c r="R67" s="25">
        <v>0</v>
      </c>
      <c r="S67" s="25">
        <v>100</v>
      </c>
      <c r="T67" s="18"/>
      <c r="U67" s="18"/>
      <c r="V67" s="18">
        <v>0</v>
      </c>
      <c r="W67" s="18">
        <v>97.8</v>
      </c>
      <c r="X67" s="18">
        <v>97.8</v>
      </c>
      <c r="Y67" s="18">
        <v>0</v>
      </c>
      <c r="Z67" s="18">
        <v>0</v>
      </c>
      <c r="AA67" s="18">
        <v>0</v>
      </c>
      <c r="AB67" s="18">
        <v>97.8</v>
      </c>
      <c r="AC67" s="17" t="s">
        <v>92</v>
      </c>
      <c r="AD67" s="16"/>
      <c r="AE67" s="16"/>
      <c r="AF67" s="15" t="s">
        <v>93</v>
      </c>
      <c r="AG67" s="14">
        <v>0</v>
      </c>
      <c r="AH67" s="14">
        <v>0</v>
      </c>
      <c r="AI67" s="13">
        <v>0</v>
      </c>
      <c r="AJ67" s="13">
        <v>0</v>
      </c>
      <c r="AK67" s="13">
        <v>0</v>
      </c>
      <c r="AL67" s="13">
        <v>0</v>
      </c>
      <c r="AM67" s="13">
        <v>0</v>
      </c>
      <c r="AN67" s="12">
        <v>0</v>
      </c>
      <c r="AO67" s="12">
        <v>0</v>
      </c>
      <c r="AP67" s="12">
        <v>0</v>
      </c>
      <c r="AQ67" s="12">
        <v>1773514</v>
      </c>
      <c r="AR67" s="12">
        <v>0</v>
      </c>
      <c r="AS67" s="12">
        <v>96.6</v>
      </c>
      <c r="AT67" s="12">
        <v>0</v>
      </c>
      <c r="AU67" s="12">
        <v>96.6</v>
      </c>
      <c r="AV67" s="12">
        <v>0</v>
      </c>
      <c r="AW67" s="12">
        <v>96.6</v>
      </c>
      <c r="AX67" s="12">
        <v>0</v>
      </c>
      <c r="AY67" s="12">
        <v>0</v>
      </c>
      <c r="AZ67" s="12">
        <v>0</v>
      </c>
      <c r="BA67" s="12">
        <v>0</v>
      </c>
      <c r="BB67" s="12">
        <v>0</v>
      </c>
      <c r="BC67" s="12">
        <v>0</v>
      </c>
      <c r="BD67" s="12">
        <v>0</v>
      </c>
      <c r="BE67" s="12">
        <v>0</v>
      </c>
      <c r="BF67" s="12">
        <v>0</v>
      </c>
      <c r="BG67" s="12">
        <v>0</v>
      </c>
      <c r="BH67" s="12">
        <v>0</v>
      </c>
      <c r="BI67" s="12">
        <v>0</v>
      </c>
      <c r="BJ67" s="12">
        <v>0</v>
      </c>
      <c r="BK67" s="12">
        <v>0</v>
      </c>
      <c r="BL67" s="12">
        <v>0</v>
      </c>
      <c r="BM67" s="12">
        <v>0</v>
      </c>
      <c r="BN67" s="12">
        <v>0</v>
      </c>
      <c r="BO67" s="12">
        <v>0</v>
      </c>
      <c r="BP67" s="12">
        <v>0</v>
      </c>
      <c r="BQ67" s="12">
        <v>0</v>
      </c>
      <c r="BR67" s="12">
        <v>0</v>
      </c>
      <c r="BS67" s="12">
        <v>0</v>
      </c>
      <c r="BT67" s="12">
        <v>0</v>
      </c>
      <c r="BU67" s="12">
        <v>0</v>
      </c>
      <c r="BV67" s="12">
        <v>0</v>
      </c>
      <c r="BW67" s="12">
        <v>0</v>
      </c>
      <c r="BX67" s="12">
        <v>0</v>
      </c>
      <c r="BY67" s="12">
        <v>0</v>
      </c>
    </row>
    <row r="68" spans="1:77">
      <c r="A68" s="24">
        <v>2016</v>
      </c>
      <c r="B68" s="24">
        <v>2422</v>
      </c>
      <c r="C68" s="24" t="s">
        <v>229</v>
      </c>
      <c r="D68" s="24" t="s">
        <v>230</v>
      </c>
      <c r="E68" s="24" t="s">
        <v>88</v>
      </c>
      <c r="F68" s="24" t="s">
        <v>231</v>
      </c>
      <c r="G68" s="23" t="s">
        <v>104</v>
      </c>
      <c r="H68" s="28">
        <v>39601</v>
      </c>
      <c r="I68" s="27" t="s">
        <v>232</v>
      </c>
      <c r="J68" s="21" t="s">
        <v>91</v>
      </c>
      <c r="K68" s="20"/>
      <c r="L68" s="26"/>
      <c r="M68" s="18">
        <v>0</v>
      </c>
      <c r="N68" s="18">
        <v>400</v>
      </c>
      <c r="O68" s="18">
        <v>400</v>
      </c>
      <c r="P68" s="25">
        <v>0</v>
      </c>
      <c r="Q68" s="25">
        <v>0</v>
      </c>
      <c r="R68" s="25">
        <v>885.14285714285711</v>
      </c>
      <c r="S68" s="25">
        <v>1285.1428571428571</v>
      </c>
      <c r="T68" s="18"/>
      <c r="U68" s="18"/>
      <c r="V68" s="18">
        <v>0</v>
      </c>
      <c r="W68" s="18">
        <v>146.38</v>
      </c>
      <c r="X68" s="18">
        <v>146.38</v>
      </c>
      <c r="Y68" s="18">
        <v>0</v>
      </c>
      <c r="Z68" s="18">
        <v>0</v>
      </c>
      <c r="AA68" s="18">
        <v>198.76637904468413</v>
      </c>
      <c r="AB68" s="18">
        <v>345.14637904468412</v>
      </c>
      <c r="AC68" s="17" t="s">
        <v>92</v>
      </c>
      <c r="AD68" s="16"/>
      <c r="AE68" s="16"/>
      <c r="AF68" s="15" t="s">
        <v>93</v>
      </c>
      <c r="AG68" s="14">
        <v>566100</v>
      </c>
      <c r="AH68" s="14">
        <v>0</v>
      </c>
      <c r="AI68" s="13">
        <v>0</v>
      </c>
      <c r="AJ68" s="13">
        <v>0</v>
      </c>
      <c r="AK68" s="13">
        <v>0</v>
      </c>
      <c r="AL68" s="13">
        <v>0</v>
      </c>
      <c r="AM68" s="13">
        <v>0</v>
      </c>
      <c r="AN68" s="12">
        <v>0</v>
      </c>
      <c r="AO68" s="12">
        <v>0</v>
      </c>
      <c r="AP68" s="12">
        <v>0</v>
      </c>
      <c r="AQ68" s="12">
        <v>0</v>
      </c>
      <c r="AR68" s="12">
        <v>0</v>
      </c>
      <c r="AS68" s="12">
        <v>0</v>
      </c>
      <c r="AT68" s="12">
        <v>0</v>
      </c>
      <c r="AU68" s="12">
        <v>0</v>
      </c>
      <c r="AV68" s="12">
        <v>0</v>
      </c>
      <c r="AW68" s="12">
        <v>0</v>
      </c>
      <c r="AX68" s="12">
        <v>0</v>
      </c>
      <c r="AY68" s="12">
        <v>0</v>
      </c>
      <c r="AZ68" s="12">
        <v>0</v>
      </c>
      <c r="BA68" s="12">
        <v>0</v>
      </c>
      <c r="BB68" s="12">
        <v>0</v>
      </c>
      <c r="BC68" s="12">
        <v>0</v>
      </c>
      <c r="BD68" s="12">
        <v>0</v>
      </c>
      <c r="BE68" s="12">
        <v>0</v>
      </c>
      <c r="BF68" s="12">
        <v>0</v>
      </c>
      <c r="BG68" s="12">
        <v>0</v>
      </c>
      <c r="BH68" s="12">
        <v>0</v>
      </c>
      <c r="BI68" s="12">
        <v>0</v>
      </c>
      <c r="BJ68" s="12">
        <v>0</v>
      </c>
      <c r="BK68" s="12">
        <v>0</v>
      </c>
      <c r="BL68" s="12">
        <v>0</v>
      </c>
      <c r="BM68" s="12">
        <v>0</v>
      </c>
      <c r="BN68" s="12">
        <v>0</v>
      </c>
      <c r="BO68" s="12">
        <v>0</v>
      </c>
      <c r="BP68" s="12">
        <v>0</v>
      </c>
      <c r="BQ68" s="12">
        <v>0</v>
      </c>
      <c r="BR68" s="12">
        <v>0</v>
      </c>
      <c r="BS68" s="12">
        <v>0</v>
      </c>
      <c r="BT68" s="12">
        <v>0</v>
      </c>
      <c r="BU68" s="12">
        <v>0</v>
      </c>
      <c r="BV68" s="12">
        <v>0</v>
      </c>
      <c r="BW68" s="12">
        <v>0</v>
      </c>
      <c r="BX68" s="12">
        <v>0</v>
      </c>
      <c r="BY68" s="12">
        <v>0</v>
      </c>
    </row>
    <row r="69" spans="1:77">
      <c r="A69" s="24">
        <v>2016</v>
      </c>
      <c r="B69" s="24">
        <v>2986</v>
      </c>
      <c r="C69" s="24" t="s">
        <v>233</v>
      </c>
      <c r="D69" s="24" t="s">
        <v>234</v>
      </c>
      <c r="E69" s="24" t="s">
        <v>88</v>
      </c>
      <c r="F69" s="24" t="s">
        <v>235</v>
      </c>
      <c r="G69" s="23" t="s">
        <v>104</v>
      </c>
      <c r="H69" s="28">
        <v>41289</v>
      </c>
      <c r="I69" s="27">
        <v>44464</v>
      </c>
      <c r="J69" s="21" t="s">
        <v>91</v>
      </c>
      <c r="K69" s="20"/>
      <c r="L69" s="26"/>
      <c r="M69" s="18">
        <v>0</v>
      </c>
      <c r="N69" s="18">
        <v>100</v>
      </c>
      <c r="O69" s="18">
        <v>100</v>
      </c>
      <c r="P69" s="25">
        <v>0</v>
      </c>
      <c r="Q69" s="25">
        <v>0</v>
      </c>
      <c r="R69" s="25">
        <v>0</v>
      </c>
      <c r="S69" s="25">
        <v>100</v>
      </c>
      <c r="T69" s="18"/>
      <c r="U69" s="18"/>
      <c r="V69" s="18">
        <v>0</v>
      </c>
      <c r="W69" s="18">
        <v>100</v>
      </c>
      <c r="X69" s="18">
        <v>100</v>
      </c>
      <c r="Y69" s="18">
        <v>0</v>
      </c>
      <c r="Z69" s="18">
        <v>0</v>
      </c>
      <c r="AA69" s="18">
        <v>0</v>
      </c>
      <c r="AB69" s="18">
        <v>100</v>
      </c>
      <c r="AC69" s="17" t="s">
        <v>92</v>
      </c>
      <c r="AD69" s="16"/>
      <c r="AE69" s="16"/>
      <c r="AF69" s="15" t="s">
        <v>93</v>
      </c>
      <c r="AG69" s="14">
        <v>488250</v>
      </c>
      <c r="AH69" s="14">
        <v>0</v>
      </c>
      <c r="AI69" s="13">
        <v>0</v>
      </c>
      <c r="AJ69" s="13">
        <v>0</v>
      </c>
      <c r="AK69" s="13">
        <v>0</v>
      </c>
      <c r="AL69" s="13">
        <v>0</v>
      </c>
      <c r="AM69" s="13">
        <v>0</v>
      </c>
      <c r="AN69" s="12">
        <v>0</v>
      </c>
      <c r="AO69" s="12">
        <v>0</v>
      </c>
      <c r="AP69" s="12">
        <v>0</v>
      </c>
      <c r="AQ69" s="12">
        <v>0</v>
      </c>
      <c r="AR69" s="12">
        <v>0</v>
      </c>
      <c r="AS69" s="12">
        <v>0</v>
      </c>
      <c r="AT69" s="12">
        <v>0</v>
      </c>
      <c r="AU69" s="12">
        <v>0</v>
      </c>
      <c r="AV69" s="12">
        <v>0</v>
      </c>
      <c r="AW69" s="12">
        <v>0</v>
      </c>
      <c r="AX69" s="12">
        <v>0</v>
      </c>
      <c r="AY69" s="12">
        <v>0</v>
      </c>
      <c r="AZ69" s="12">
        <v>0</v>
      </c>
      <c r="BA69" s="12">
        <v>0</v>
      </c>
      <c r="BB69" s="12">
        <v>0</v>
      </c>
      <c r="BC69" s="12">
        <v>0</v>
      </c>
      <c r="BD69" s="12">
        <v>0</v>
      </c>
      <c r="BE69" s="12">
        <v>0</v>
      </c>
      <c r="BF69" s="12">
        <v>0</v>
      </c>
      <c r="BG69" s="12">
        <v>0</v>
      </c>
      <c r="BH69" s="12">
        <v>0</v>
      </c>
      <c r="BI69" s="12">
        <v>0</v>
      </c>
      <c r="BJ69" s="12">
        <v>0</v>
      </c>
      <c r="BK69" s="12">
        <v>0</v>
      </c>
      <c r="BL69" s="12">
        <v>0</v>
      </c>
      <c r="BM69" s="12">
        <v>0</v>
      </c>
      <c r="BN69" s="12">
        <v>0</v>
      </c>
      <c r="BO69" s="12">
        <v>0</v>
      </c>
      <c r="BP69" s="12">
        <v>0</v>
      </c>
      <c r="BQ69" s="12">
        <v>0</v>
      </c>
      <c r="BR69" s="12">
        <v>0</v>
      </c>
      <c r="BS69" s="12">
        <v>0</v>
      </c>
      <c r="BT69" s="12">
        <v>0</v>
      </c>
      <c r="BU69" s="12">
        <v>0</v>
      </c>
      <c r="BV69" s="12">
        <v>0</v>
      </c>
      <c r="BW69" s="12">
        <v>0</v>
      </c>
      <c r="BX69" s="12">
        <v>0</v>
      </c>
      <c r="BY69" s="12">
        <v>0</v>
      </c>
    </row>
    <row r="70" spans="1:77">
      <c r="A70" s="24">
        <v>2017</v>
      </c>
      <c r="B70" s="24">
        <v>2182</v>
      </c>
      <c r="C70" s="24" t="s">
        <v>236</v>
      </c>
      <c r="D70" s="24" t="s">
        <v>237</v>
      </c>
      <c r="E70" s="24" t="s">
        <v>88</v>
      </c>
      <c r="F70" s="24" t="s">
        <v>231</v>
      </c>
      <c r="G70" s="23" t="s">
        <v>90</v>
      </c>
      <c r="H70" s="28">
        <v>38617</v>
      </c>
      <c r="I70" s="27">
        <v>42024</v>
      </c>
      <c r="J70" s="21" t="s">
        <v>238</v>
      </c>
      <c r="K70" s="20">
        <v>0</v>
      </c>
      <c r="L70" s="26">
        <v>0</v>
      </c>
      <c r="M70" s="18">
        <v>0</v>
      </c>
      <c r="N70" s="18">
        <v>400</v>
      </c>
      <c r="O70" s="18">
        <v>400</v>
      </c>
      <c r="P70" s="25">
        <v>0</v>
      </c>
      <c r="Q70" s="25">
        <v>2064.66</v>
      </c>
      <c r="R70" s="25">
        <v>1667.27</v>
      </c>
      <c r="S70" s="25">
        <v>4131.93</v>
      </c>
      <c r="T70" s="18">
        <v>0</v>
      </c>
      <c r="U70" s="18">
        <v>0</v>
      </c>
      <c r="V70" s="18">
        <v>0</v>
      </c>
      <c r="W70" s="18">
        <v>392.392</v>
      </c>
      <c r="X70" s="18">
        <v>392.392</v>
      </c>
      <c r="Y70" s="18">
        <v>0</v>
      </c>
      <c r="Z70" s="18">
        <v>3267.37</v>
      </c>
      <c r="AA70" s="18">
        <v>3239.05</v>
      </c>
      <c r="AB70" s="18">
        <v>6898.8119999999999</v>
      </c>
      <c r="AC70" s="17" t="s">
        <v>92</v>
      </c>
      <c r="AD70" s="16"/>
      <c r="AE70" s="16"/>
      <c r="AF70" s="15" t="s">
        <v>93</v>
      </c>
      <c r="AG70" s="14">
        <v>0</v>
      </c>
      <c r="AH70" s="14">
        <v>0</v>
      </c>
      <c r="AI70" s="13">
        <v>0</v>
      </c>
      <c r="AJ70" s="13">
        <v>0</v>
      </c>
      <c r="AK70" s="13">
        <v>0</v>
      </c>
      <c r="AL70" s="13">
        <v>0</v>
      </c>
      <c r="AM70" s="13">
        <v>0</v>
      </c>
      <c r="AN70" s="12">
        <v>0</v>
      </c>
      <c r="AO70" s="12">
        <v>0</v>
      </c>
      <c r="AP70" s="12">
        <v>0</v>
      </c>
      <c r="AQ70" s="12">
        <v>0</v>
      </c>
      <c r="AR70" s="12">
        <v>12219178.08219178</v>
      </c>
      <c r="AS70" s="12">
        <v>0</v>
      </c>
      <c r="AT70" s="12">
        <v>0</v>
      </c>
      <c r="AU70" s="12">
        <v>0</v>
      </c>
      <c r="AV70" s="12">
        <v>0</v>
      </c>
      <c r="AW70" s="12">
        <v>0</v>
      </c>
      <c r="AX70" s="12">
        <v>459</v>
      </c>
      <c r="AY70" s="12">
        <v>459</v>
      </c>
      <c r="AZ70" s="12">
        <v>459</v>
      </c>
      <c r="BA70" s="12">
        <v>0</v>
      </c>
      <c r="BB70" s="12">
        <v>0</v>
      </c>
      <c r="BC70" s="12">
        <v>0</v>
      </c>
      <c r="BD70" s="12">
        <v>0</v>
      </c>
      <c r="BE70" s="12">
        <v>0</v>
      </c>
      <c r="BF70" s="12">
        <v>0</v>
      </c>
      <c r="BG70" s="12">
        <v>0</v>
      </c>
      <c r="BH70" s="12">
        <v>0</v>
      </c>
      <c r="BI70" s="12">
        <v>0</v>
      </c>
      <c r="BJ70" s="12">
        <v>0</v>
      </c>
      <c r="BK70" s="12">
        <v>0</v>
      </c>
      <c r="BL70" s="12">
        <v>0</v>
      </c>
      <c r="BM70" s="12">
        <v>0</v>
      </c>
      <c r="BN70" s="12">
        <v>0</v>
      </c>
      <c r="BO70" s="12">
        <v>0</v>
      </c>
      <c r="BP70" s="12">
        <v>0</v>
      </c>
      <c r="BQ70" s="12">
        <v>0</v>
      </c>
      <c r="BR70" s="12">
        <v>0</v>
      </c>
      <c r="BS70" s="12">
        <v>0</v>
      </c>
      <c r="BT70" s="12">
        <v>0</v>
      </c>
      <c r="BU70" s="12">
        <v>0</v>
      </c>
      <c r="BV70" s="12">
        <v>0</v>
      </c>
      <c r="BW70" s="12">
        <v>0</v>
      </c>
      <c r="BX70" s="12">
        <v>0</v>
      </c>
      <c r="BY70" s="12">
        <v>0</v>
      </c>
    </row>
    <row r="71" spans="1:77">
      <c r="A71" s="24">
        <v>2017</v>
      </c>
      <c r="B71" s="24">
        <v>2260</v>
      </c>
      <c r="C71" s="24" t="s">
        <v>239</v>
      </c>
      <c r="D71" s="24" t="s">
        <v>240</v>
      </c>
      <c r="E71" s="24" t="s">
        <v>88</v>
      </c>
      <c r="F71" s="24" t="s">
        <v>231</v>
      </c>
      <c r="G71" s="23" t="s">
        <v>90</v>
      </c>
      <c r="H71" s="28">
        <v>38989</v>
      </c>
      <c r="I71" s="27">
        <v>42572</v>
      </c>
      <c r="J71" s="21" t="s">
        <v>238</v>
      </c>
      <c r="K71" s="20">
        <v>0</v>
      </c>
      <c r="L71" s="26">
        <v>0</v>
      </c>
      <c r="M71" s="18">
        <v>0</v>
      </c>
      <c r="N71" s="18">
        <v>120</v>
      </c>
      <c r="O71" s="18">
        <v>120</v>
      </c>
      <c r="P71" s="25">
        <v>0</v>
      </c>
      <c r="Q71" s="25">
        <v>256.32</v>
      </c>
      <c r="R71" s="25">
        <v>0</v>
      </c>
      <c r="S71" s="25">
        <v>376.32</v>
      </c>
      <c r="T71" s="18">
        <v>0</v>
      </c>
      <c r="U71" s="18">
        <v>0</v>
      </c>
      <c r="V71" s="18">
        <v>0</v>
      </c>
      <c r="W71" s="18">
        <v>117.84699999999999</v>
      </c>
      <c r="X71" s="18">
        <v>117.84699999999999</v>
      </c>
      <c r="Y71" s="18">
        <v>0</v>
      </c>
      <c r="Z71" s="18">
        <v>223.13</v>
      </c>
      <c r="AA71" s="18">
        <v>0</v>
      </c>
      <c r="AB71" s="18">
        <v>340.97699999999998</v>
      </c>
      <c r="AC71" s="17" t="s">
        <v>92</v>
      </c>
      <c r="AD71" s="16"/>
      <c r="AE71" s="16"/>
      <c r="AF71" s="15" t="s">
        <v>93</v>
      </c>
      <c r="AG71" s="14">
        <v>1071694</v>
      </c>
      <c r="AH71" s="14">
        <v>0</v>
      </c>
      <c r="AI71" s="13">
        <v>0</v>
      </c>
      <c r="AJ71" s="13">
        <v>400000</v>
      </c>
      <c r="AK71" s="13">
        <v>0</v>
      </c>
      <c r="AL71" s="13">
        <v>400000</v>
      </c>
      <c r="AM71" s="13">
        <v>773</v>
      </c>
      <c r="AN71" s="12">
        <v>0</v>
      </c>
      <c r="AO71" s="12">
        <v>426</v>
      </c>
      <c r="AP71" s="12">
        <v>633</v>
      </c>
      <c r="AQ71" s="12">
        <v>0</v>
      </c>
      <c r="AR71" s="12">
        <v>0</v>
      </c>
      <c r="AS71" s="12">
        <v>0</v>
      </c>
      <c r="AT71" s="12">
        <v>0</v>
      </c>
      <c r="AU71" s="12">
        <v>0</v>
      </c>
      <c r="AV71" s="12">
        <v>0</v>
      </c>
      <c r="AW71" s="12">
        <v>0</v>
      </c>
      <c r="AX71" s="12">
        <v>0</v>
      </c>
      <c r="AY71" s="12">
        <v>0</v>
      </c>
      <c r="AZ71" s="12">
        <v>0</v>
      </c>
      <c r="BA71" s="12">
        <v>0</v>
      </c>
      <c r="BB71" s="12">
        <v>0</v>
      </c>
      <c r="BC71" s="12">
        <v>0</v>
      </c>
      <c r="BD71" s="12">
        <v>0</v>
      </c>
      <c r="BE71" s="12">
        <v>6000</v>
      </c>
      <c r="BF71" s="12">
        <v>0</v>
      </c>
      <c r="BG71" s="12">
        <v>0</v>
      </c>
      <c r="BH71" s="12">
        <v>0</v>
      </c>
      <c r="BI71" s="12">
        <v>0</v>
      </c>
      <c r="BJ71" s="12">
        <v>0</v>
      </c>
      <c r="BK71" s="12">
        <v>0</v>
      </c>
      <c r="BL71" s="12">
        <v>0</v>
      </c>
      <c r="BM71" s="12">
        <v>0</v>
      </c>
      <c r="BN71" s="12">
        <v>0</v>
      </c>
      <c r="BO71" s="12">
        <v>0</v>
      </c>
      <c r="BP71" s="12">
        <v>0</v>
      </c>
      <c r="BQ71" s="12">
        <v>0</v>
      </c>
      <c r="BR71" s="12">
        <v>0</v>
      </c>
      <c r="BS71" s="12">
        <v>0</v>
      </c>
      <c r="BT71" s="12">
        <v>0</v>
      </c>
      <c r="BU71" s="12">
        <v>0</v>
      </c>
      <c r="BV71" s="12">
        <v>0</v>
      </c>
      <c r="BW71" s="12">
        <v>0</v>
      </c>
      <c r="BX71" s="12">
        <v>0</v>
      </c>
      <c r="BY71" s="12">
        <v>0</v>
      </c>
    </row>
    <row r="72" spans="1:77">
      <c r="A72" s="24">
        <v>2017</v>
      </c>
      <c r="B72" s="24">
        <v>2395</v>
      </c>
      <c r="C72" s="24" t="s">
        <v>241</v>
      </c>
      <c r="D72" s="24" t="s">
        <v>242</v>
      </c>
      <c r="E72" s="24" t="s">
        <v>88</v>
      </c>
      <c r="F72" s="24" t="s">
        <v>231</v>
      </c>
      <c r="G72" s="23" t="s">
        <v>90</v>
      </c>
      <c r="H72" s="28">
        <v>39429</v>
      </c>
      <c r="I72" s="27">
        <v>42395</v>
      </c>
      <c r="J72" s="21" t="s">
        <v>238</v>
      </c>
      <c r="K72" s="20">
        <v>0</v>
      </c>
      <c r="L72" s="26">
        <v>0</v>
      </c>
      <c r="M72" s="18">
        <v>0</v>
      </c>
      <c r="N72" s="18">
        <v>66.7</v>
      </c>
      <c r="O72" s="18">
        <v>66.7</v>
      </c>
      <c r="P72" s="25">
        <v>0</v>
      </c>
      <c r="Q72" s="25">
        <v>24</v>
      </c>
      <c r="R72" s="25">
        <v>44.9</v>
      </c>
      <c r="S72" s="25">
        <v>135.6</v>
      </c>
      <c r="T72" s="18">
        <v>0</v>
      </c>
      <c r="U72" s="18">
        <v>0</v>
      </c>
      <c r="V72" s="18">
        <v>0</v>
      </c>
      <c r="W72" s="18">
        <v>58.46</v>
      </c>
      <c r="X72" s="18">
        <v>58.46</v>
      </c>
      <c r="Y72" s="18">
        <v>0</v>
      </c>
      <c r="Z72" s="18">
        <v>9.3000000000000007</v>
      </c>
      <c r="AA72" s="18">
        <v>74.2</v>
      </c>
      <c r="AB72" s="18">
        <v>141.96</v>
      </c>
      <c r="AC72" s="17" t="s">
        <v>92</v>
      </c>
      <c r="AD72" s="16"/>
      <c r="AE72" s="16"/>
      <c r="AF72" s="15" t="s">
        <v>93</v>
      </c>
      <c r="AG72" s="14">
        <v>0</v>
      </c>
      <c r="AH72" s="14">
        <v>0</v>
      </c>
      <c r="AI72" s="13">
        <v>0</v>
      </c>
      <c r="AJ72" s="13">
        <v>0</v>
      </c>
      <c r="AK72" s="13">
        <v>0</v>
      </c>
      <c r="AL72" s="13">
        <v>0</v>
      </c>
      <c r="AM72" s="13">
        <v>0</v>
      </c>
      <c r="AN72" s="12">
        <v>0</v>
      </c>
      <c r="AO72" s="12">
        <v>0</v>
      </c>
      <c r="AP72" s="12">
        <v>0</v>
      </c>
      <c r="AQ72" s="12">
        <v>0</v>
      </c>
      <c r="AR72" s="12">
        <v>0</v>
      </c>
      <c r="AS72" s="12">
        <v>0</v>
      </c>
      <c r="AT72" s="12">
        <v>0</v>
      </c>
      <c r="AU72" s="12">
        <v>0</v>
      </c>
      <c r="AV72" s="12">
        <v>0</v>
      </c>
      <c r="AW72" s="12">
        <v>0</v>
      </c>
      <c r="AX72" s="12">
        <v>0</v>
      </c>
      <c r="AY72" s="12">
        <v>0</v>
      </c>
      <c r="AZ72" s="12">
        <v>0</v>
      </c>
      <c r="BA72" s="12">
        <v>0</v>
      </c>
      <c r="BB72" s="12">
        <v>0</v>
      </c>
      <c r="BC72" s="12">
        <v>0</v>
      </c>
      <c r="BD72" s="12">
        <v>0</v>
      </c>
      <c r="BE72" s="12">
        <v>0</v>
      </c>
      <c r="BF72" s="12">
        <v>0</v>
      </c>
      <c r="BG72" s="12">
        <v>0</v>
      </c>
      <c r="BH72" s="12">
        <v>0</v>
      </c>
      <c r="BI72" s="12">
        <v>0</v>
      </c>
      <c r="BJ72" s="12">
        <v>0</v>
      </c>
      <c r="BK72" s="12">
        <v>0</v>
      </c>
      <c r="BL72" s="12">
        <v>3</v>
      </c>
      <c r="BM72" s="12">
        <v>0</v>
      </c>
      <c r="BN72" s="12">
        <v>0</v>
      </c>
      <c r="BO72" s="12">
        <v>0</v>
      </c>
      <c r="BP72" s="12">
        <v>0</v>
      </c>
      <c r="BQ72" s="12">
        <v>0</v>
      </c>
      <c r="BR72" s="12">
        <v>0</v>
      </c>
      <c r="BS72" s="12">
        <v>0</v>
      </c>
      <c r="BT72" s="12">
        <v>0</v>
      </c>
      <c r="BU72" s="12">
        <v>0</v>
      </c>
      <c r="BV72" s="12">
        <v>0</v>
      </c>
      <c r="BW72" s="12">
        <v>0</v>
      </c>
      <c r="BX72" s="12">
        <v>0</v>
      </c>
      <c r="BY72" s="12">
        <v>0</v>
      </c>
    </row>
    <row r="73" spans="1:77">
      <c r="A73" s="24">
        <v>2017</v>
      </c>
      <c r="B73" s="24">
        <v>2491</v>
      </c>
      <c r="C73" s="24" t="s">
        <v>243</v>
      </c>
      <c r="D73" s="24" t="s">
        <v>244</v>
      </c>
      <c r="E73" s="24" t="s">
        <v>88</v>
      </c>
      <c r="F73" s="24" t="s">
        <v>231</v>
      </c>
      <c r="G73" s="23" t="s">
        <v>90</v>
      </c>
      <c r="H73" s="28">
        <v>39797</v>
      </c>
      <c r="I73" s="27">
        <v>42735</v>
      </c>
      <c r="J73" s="21" t="s">
        <v>238</v>
      </c>
      <c r="K73" s="20">
        <v>0</v>
      </c>
      <c r="L73" s="26">
        <v>0</v>
      </c>
      <c r="M73" s="18">
        <v>0</v>
      </c>
      <c r="N73" s="18">
        <v>100</v>
      </c>
      <c r="O73" s="18">
        <v>100</v>
      </c>
      <c r="P73" s="25">
        <v>0</v>
      </c>
      <c r="Q73" s="25">
        <v>163.33999999999997</v>
      </c>
      <c r="R73" s="25">
        <v>0</v>
      </c>
      <c r="S73" s="25">
        <v>263.33999999999997</v>
      </c>
      <c r="T73" s="18">
        <v>0</v>
      </c>
      <c r="U73" s="18">
        <v>0</v>
      </c>
      <c r="V73" s="18">
        <v>0</v>
      </c>
      <c r="W73" s="18">
        <v>97.953000000000003</v>
      </c>
      <c r="X73" s="18">
        <v>97.953000000000003</v>
      </c>
      <c r="Y73" s="18">
        <v>0</v>
      </c>
      <c r="Z73" s="18">
        <v>144.78</v>
      </c>
      <c r="AA73" s="18">
        <v>0</v>
      </c>
      <c r="AB73" s="18">
        <v>242.733</v>
      </c>
      <c r="AC73" s="17" t="s">
        <v>92</v>
      </c>
      <c r="AD73" s="16"/>
      <c r="AE73" s="16"/>
      <c r="AF73" s="15" t="s">
        <v>93</v>
      </c>
      <c r="AG73" s="14">
        <v>0</v>
      </c>
      <c r="AH73" s="14">
        <v>0</v>
      </c>
      <c r="AI73" s="13">
        <v>0</v>
      </c>
      <c r="AJ73" s="13">
        <v>1721</v>
      </c>
      <c r="AK73" s="13">
        <v>0</v>
      </c>
      <c r="AL73" s="13">
        <v>1721</v>
      </c>
      <c r="AM73" s="13">
        <v>0</v>
      </c>
      <c r="AN73" s="12">
        <v>0</v>
      </c>
      <c r="AO73" s="12">
        <v>0</v>
      </c>
      <c r="AP73" s="12">
        <v>0</v>
      </c>
      <c r="AQ73" s="12">
        <v>40000</v>
      </c>
      <c r="AR73" s="12">
        <v>0</v>
      </c>
      <c r="AS73" s="12">
        <v>28.7</v>
      </c>
      <c r="AT73" s="12">
        <v>0</v>
      </c>
      <c r="AU73" s="12">
        <v>28.7</v>
      </c>
      <c r="AV73" s="12">
        <v>0</v>
      </c>
      <c r="AW73" s="12">
        <v>28.7</v>
      </c>
      <c r="AX73" s="12">
        <v>0</v>
      </c>
      <c r="AY73" s="12">
        <v>0</v>
      </c>
      <c r="AZ73" s="12">
        <v>0</v>
      </c>
      <c r="BA73" s="12">
        <v>1721</v>
      </c>
      <c r="BB73" s="12">
        <v>0</v>
      </c>
      <c r="BC73" s="12">
        <v>1721</v>
      </c>
      <c r="BD73" s="12">
        <v>1721</v>
      </c>
      <c r="BE73" s="12">
        <v>0</v>
      </c>
      <c r="BF73" s="12">
        <v>0</v>
      </c>
      <c r="BG73" s="12">
        <v>0</v>
      </c>
      <c r="BH73" s="12">
        <v>0</v>
      </c>
      <c r="BI73" s="12">
        <v>0</v>
      </c>
      <c r="BJ73" s="12">
        <v>0</v>
      </c>
      <c r="BK73" s="12">
        <v>0</v>
      </c>
      <c r="BL73" s="12">
        <v>0</v>
      </c>
      <c r="BM73" s="12">
        <v>0</v>
      </c>
      <c r="BN73" s="12">
        <v>0</v>
      </c>
      <c r="BO73" s="12">
        <v>0</v>
      </c>
      <c r="BP73" s="12">
        <v>0</v>
      </c>
      <c r="BQ73" s="12">
        <v>0</v>
      </c>
      <c r="BR73" s="12">
        <v>0</v>
      </c>
      <c r="BS73" s="12">
        <v>0</v>
      </c>
      <c r="BT73" s="12">
        <v>0</v>
      </c>
      <c r="BU73" s="12">
        <v>0</v>
      </c>
      <c r="BV73" s="12">
        <v>0</v>
      </c>
      <c r="BW73" s="12">
        <v>0</v>
      </c>
      <c r="BX73" s="12">
        <v>0</v>
      </c>
      <c r="BY73" s="12">
        <v>0</v>
      </c>
    </row>
    <row r="74" spans="1:77">
      <c r="A74" s="24">
        <v>2017</v>
      </c>
      <c r="B74" s="24">
        <v>2600</v>
      </c>
      <c r="C74" s="24" t="s">
        <v>245</v>
      </c>
      <c r="D74" s="24" t="s">
        <v>246</v>
      </c>
      <c r="E74" s="24" t="s">
        <v>88</v>
      </c>
      <c r="F74" s="24" t="s">
        <v>231</v>
      </c>
      <c r="G74" s="23" t="s">
        <v>90</v>
      </c>
      <c r="H74" s="28">
        <v>40157</v>
      </c>
      <c r="I74" s="27">
        <v>42369</v>
      </c>
      <c r="J74" s="21" t="s">
        <v>238</v>
      </c>
      <c r="K74" s="20">
        <v>0</v>
      </c>
      <c r="L74" s="26">
        <v>0</v>
      </c>
      <c r="M74" s="18">
        <v>0</v>
      </c>
      <c r="N74" s="18">
        <v>200</v>
      </c>
      <c r="O74" s="18">
        <v>200</v>
      </c>
      <c r="P74" s="25">
        <v>598.79999999999995</v>
      </c>
      <c r="Q74" s="25">
        <v>119.1</v>
      </c>
      <c r="R74" s="25">
        <v>437.1</v>
      </c>
      <c r="S74" s="25">
        <v>1355</v>
      </c>
      <c r="T74" s="18">
        <v>0</v>
      </c>
      <c r="U74" s="18">
        <v>0</v>
      </c>
      <c r="V74" s="18">
        <v>0</v>
      </c>
      <c r="W74" s="18">
        <v>200</v>
      </c>
      <c r="X74" s="18">
        <v>200</v>
      </c>
      <c r="Y74" s="18">
        <v>622.5</v>
      </c>
      <c r="Z74" s="18">
        <v>58.8</v>
      </c>
      <c r="AA74" s="18">
        <v>270</v>
      </c>
      <c r="AB74" s="18">
        <v>1151.3</v>
      </c>
      <c r="AC74" s="17" t="s">
        <v>93</v>
      </c>
      <c r="AD74" s="16" t="s">
        <v>247</v>
      </c>
      <c r="AE74" s="16"/>
      <c r="AF74" s="15" t="s">
        <v>93</v>
      </c>
      <c r="AG74" s="14">
        <v>0</v>
      </c>
      <c r="AH74" s="14">
        <v>0</v>
      </c>
      <c r="AI74" s="13">
        <v>0</v>
      </c>
      <c r="AJ74" s="13">
        <v>0</v>
      </c>
      <c r="AK74" s="13">
        <v>0</v>
      </c>
      <c r="AL74" s="13">
        <v>0</v>
      </c>
      <c r="AM74" s="13">
        <v>0</v>
      </c>
      <c r="AN74" s="12">
        <v>0</v>
      </c>
      <c r="AO74" s="12">
        <v>0</v>
      </c>
      <c r="AP74" s="12">
        <v>0</v>
      </c>
      <c r="AQ74" s="12">
        <v>0</v>
      </c>
      <c r="AR74" s="12">
        <v>0</v>
      </c>
      <c r="AS74" s="12">
        <v>591</v>
      </c>
      <c r="AT74" s="12">
        <v>139</v>
      </c>
      <c r="AU74" s="12">
        <v>452</v>
      </c>
      <c r="AV74" s="12">
        <v>591</v>
      </c>
      <c r="AW74" s="12">
        <v>0</v>
      </c>
      <c r="AX74" s="12">
        <v>0</v>
      </c>
      <c r="AY74" s="12">
        <v>0</v>
      </c>
      <c r="AZ74" s="12">
        <v>0</v>
      </c>
      <c r="BA74" s="12">
        <v>0</v>
      </c>
      <c r="BB74" s="12">
        <v>0</v>
      </c>
      <c r="BC74" s="12">
        <v>0</v>
      </c>
      <c r="BD74" s="12">
        <v>0</v>
      </c>
      <c r="BE74" s="12">
        <v>0</v>
      </c>
      <c r="BF74" s="12">
        <v>0</v>
      </c>
      <c r="BG74" s="12">
        <v>0</v>
      </c>
      <c r="BH74" s="12">
        <v>0</v>
      </c>
      <c r="BI74" s="12">
        <v>0</v>
      </c>
      <c r="BJ74" s="12">
        <v>0</v>
      </c>
      <c r="BK74" s="12">
        <v>0</v>
      </c>
      <c r="BL74" s="12">
        <v>0</v>
      </c>
      <c r="BM74" s="12">
        <v>0</v>
      </c>
      <c r="BN74" s="12">
        <v>0</v>
      </c>
      <c r="BO74" s="12">
        <v>0</v>
      </c>
      <c r="BP74" s="12">
        <v>0</v>
      </c>
      <c r="BQ74" s="12">
        <v>0</v>
      </c>
      <c r="BR74" s="12">
        <v>0</v>
      </c>
      <c r="BS74" s="12">
        <v>0</v>
      </c>
      <c r="BT74" s="12">
        <v>0</v>
      </c>
      <c r="BU74" s="12">
        <v>0</v>
      </c>
      <c r="BV74" s="12">
        <v>0</v>
      </c>
      <c r="BW74" s="12">
        <v>0</v>
      </c>
      <c r="BX74" s="12">
        <v>0</v>
      </c>
      <c r="BY74" s="12">
        <v>0</v>
      </c>
    </row>
    <row r="75" spans="1:77">
      <c r="A75" s="24">
        <v>2017</v>
      </c>
      <c r="B75" s="24">
        <v>2631</v>
      </c>
      <c r="C75" s="24" t="s">
        <v>248</v>
      </c>
      <c r="D75" s="24" t="s">
        <v>249</v>
      </c>
      <c r="E75" s="24" t="s">
        <v>88</v>
      </c>
      <c r="F75" s="24" t="s">
        <v>231</v>
      </c>
      <c r="G75" s="23" t="s">
        <v>90</v>
      </c>
      <c r="H75" s="28">
        <v>40288</v>
      </c>
      <c r="I75" s="27">
        <v>42382</v>
      </c>
      <c r="J75" s="21" t="s">
        <v>238</v>
      </c>
      <c r="K75" s="20">
        <v>0</v>
      </c>
      <c r="L75" s="26">
        <v>0</v>
      </c>
      <c r="M75" s="18">
        <v>0</v>
      </c>
      <c r="N75" s="18">
        <v>200</v>
      </c>
      <c r="O75" s="18">
        <v>200</v>
      </c>
      <c r="P75" s="25">
        <v>0</v>
      </c>
      <c r="Q75" s="25">
        <v>378.45</v>
      </c>
      <c r="R75" s="25">
        <v>419.7</v>
      </c>
      <c r="S75" s="25">
        <v>998.15000000000009</v>
      </c>
      <c r="T75" s="18">
        <v>0</v>
      </c>
      <c r="U75" s="18">
        <v>0</v>
      </c>
      <c r="V75" s="18">
        <v>0</v>
      </c>
      <c r="W75" s="18">
        <v>199.68600000000001</v>
      </c>
      <c r="X75" s="18">
        <v>199.68600000000001</v>
      </c>
      <c r="Y75" s="18">
        <v>0</v>
      </c>
      <c r="Z75" s="18">
        <v>360.89</v>
      </c>
      <c r="AA75" s="18">
        <v>421.96</v>
      </c>
      <c r="AB75" s="18">
        <v>982.53600000000006</v>
      </c>
      <c r="AC75" s="17" t="s">
        <v>92</v>
      </c>
      <c r="AD75" s="16"/>
      <c r="AE75" s="16"/>
      <c r="AF75" s="15" t="s">
        <v>93</v>
      </c>
      <c r="AG75" s="14">
        <v>212528</v>
      </c>
      <c r="AH75" s="14">
        <v>0</v>
      </c>
      <c r="AI75" s="13">
        <v>0</v>
      </c>
      <c r="AJ75" s="13">
        <v>0</v>
      </c>
      <c r="AK75" s="13">
        <v>0</v>
      </c>
      <c r="AL75" s="13">
        <v>0</v>
      </c>
      <c r="AM75" s="13">
        <v>0</v>
      </c>
      <c r="AN75" s="12">
        <v>0</v>
      </c>
      <c r="AO75" s="12">
        <v>0</v>
      </c>
      <c r="AP75" s="12">
        <v>0</v>
      </c>
      <c r="AQ75" s="12">
        <v>2071948</v>
      </c>
      <c r="AR75" s="12">
        <v>0</v>
      </c>
      <c r="AS75" s="12">
        <v>347.06</v>
      </c>
      <c r="AT75" s="12">
        <v>0</v>
      </c>
      <c r="AU75" s="12">
        <v>347.06</v>
      </c>
      <c r="AV75" s="12">
        <v>347.06</v>
      </c>
      <c r="AW75" s="12">
        <v>0</v>
      </c>
      <c r="AX75" s="12">
        <v>0</v>
      </c>
      <c r="AY75" s="12">
        <v>0</v>
      </c>
      <c r="AZ75" s="12">
        <v>0</v>
      </c>
      <c r="BA75" s="12">
        <v>0</v>
      </c>
      <c r="BB75" s="12">
        <v>0</v>
      </c>
      <c r="BC75" s="12">
        <v>0</v>
      </c>
      <c r="BD75" s="12">
        <v>0</v>
      </c>
      <c r="BE75" s="12">
        <v>0</v>
      </c>
      <c r="BF75" s="12">
        <v>0</v>
      </c>
      <c r="BG75" s="12">
        <v>0</v>
      </c>
      <c r="BH75" s="12">
        <v>0</v>
      </c>
      <c r="BI75" s="12">
        <v>0</v>
      </c>
      <c r="BJ75" s="12">
        <v>0</v>
      </c>
      <c r="BK75" s="12">
        <v>0</v>
      </c>
      <c r="BL75" s="12">
        <v>0</v>
      </c>
      <c r="BM75" s="12">
        <v>0</v>
      </c>
      <c r="BN75" s="12">
        <v>0</v>
      </c>
      <c r="BO75" s="12">
        <v>0</v>
      </c>
      <c r="BP75" s="12">
        <v>0</v>
      </c>
      <c r="BQ75" s="12">
        <v>0</v>
      </c>
      <c r="BR75" s="12">
        <v>0</v>
      </c>
      <c r="BS75" s="12">
        <v>0</v>
      </c>
      <c r="BT75" s="12">
        <v>0</v>
      </c>
      <c r="BU75" s="12">
        <v>0</v>
      </c>
      <c r="BV75" s="12">
        <v>0</v>
      </c>
      <c r="BW75" s="12">
        <v>0</v>
      </c>
      <c r="BX75" s="12">
        <v>0</v>
      </c>
      <c r="BY75" s="12">
        <v>0</v>
      </c>
    </row>
    <row r="76" spans="1:77">
      <c r="A76" s="24">
        <v>2017</v>
      </c>
      <c r="B76" s="24">
        <v>2700</v>
      </c>
      <c r="C76" s="24" t="s">
        <v>250</v>
      </c>
      <c r="D76" s="24" t="s">
        <v>251</v>
      </c>
      <c r="E76" s="24" t="s">
        <v>88</v>
      </c>
      <c r="F76" s="24" t="s">
        <v>231</v>
      </c>
      <c r="G76" s="23" t="s">
        <v>90</v>
      </c>
      <c r="H76" s="28">
        <v>40501</v>
      </c>
      <c r="I76" s="27">
        <v>42185</v>
      </c>
      <c r="J76" s="21" t="s">
        <v>238</v>
      </c>
      <c r="K76" s="20">
        <v>0</v>
      </c>
      <c r="L76" s="26">
        <v>0</v>
      </c>
      <c r="M76" s="18">
        <v>0</v>
      </c>
      <c r="N76" s="18">
        <v>29.8</v>
      </c>
      <c r="O76" s="18">
        <v>29.8</v>
      </c>
      <c r="P76" s="25">
        <v>0</v>
      </c>
      <c r="Q76" s="25">
        <v>60.300000000000004</v>
      </c>
      <c r="R76" s="25">
        <v>0</v>
      </c>
      <c r="S76" s="25">
        <v>90.100000000000009</v>
      </c>
      <c r="T76" s="18">
        <v>0</v>
      </c>
      <c r="U76" s="18">
        <v>0</v>
      </c>
      <c r="V76" s="18">
        <v>0</v>
      </c>
      <c r="W76" s="18">
        <v>25.167999999999999</v>
      </c>
      <c r="X76" s="18">
        <v>25.167999999999999</v>
      </c>
      <c r="Y76" s="18">
        <v>0</v>
      </c>
      <c r="Z76" s="18">
        <v>63.199999999999996</v>
      </c>
      <c r="AA76" s="18">
        <v>0</v>
      </c>
      <c r="AB76" s="18">
        <v>88.367999999999995</v>
      </c>
      <c r="AC76" s="17" t="s">
        <v>92</v>
      </c>
      <c r="AD76" s="16"/>
      <c r="AE76" s="16"/>
      <c r="AF76" s="15" t="s">
        <v>93</v>
      </c>
      <c r="AG76" s="14">
        <v>0</v>
      </c>
      <c r="AH76" s="14">
        <v>0</v>
      </c>
      <c r="AI76" s="13">
        <v>0</v>
      </c>
      <c r="AJ76" s="13">
        <v>0</v>
      </c>
      <c r="AK76" s="13">
        <v>0</v>
      </c>
      <c r="AL76" s="13">
        <v>0</v>
      </c>
      <c r="AM76" s="13">
        <v>0</v>
      </c>
      <c r="AN76" s="12">
        <v>0</v>
      </c>
      <c r="AO76" s="12">
        <v>0</v>
      </c>
      <c r="AP76" s="12">
        <v>0</v>
      </c>
      <c r="AQ76" s="12">
        <v>0</v>
      </c>
      <c r="AR76" s="12">
        <v>0</v>
      </c>
      <c r="AS76" s="12">
        <v>0</v>
      </c>
      <c r="AT76" s="12">
        <v>0</v>
      </c>
      <c r="AU76" s="12">
        <v>0</v>
      </c>
      <c r="AV76" s="12">
        <v>0</v>
      </c>
      <c r="AW76" s="12">
        <v>0</v>
      </c>
      <c r="AX76" s="12">
        <v>0</v>
      </c>
      <c r="AY76" s="12">
        <v>0</v>
      </c>
      <c r="AZ76" s="12">
        <v>0</v>
      </c>
      <c r="BA76" s="12">
        <v>0</v>
      </c>
      <c r="BB76" s="12">
        <v>0</v>
      </c>
      <c r="BC76" s="12">
        <v>0</v>
      </c>
      <c r="BD76" s="12">
        <v>0</v>
      </c>
      <c r="BE76" s="12">
        <v>0</v>
      </c>
      <c r="BF76" s="12">
        <v>0</v>
      </c>
      <c r="BG76" s="12">
        <v>206673</v>
      </c>
      <c r="BH76" s="12">
        <v>640000</v>
      </c>
      <c r="BI76" s="12">
        <v>0</v>
      </c>
      <c r="BJ76" s="12">
        <v>0</v>
      </c>
      <c r="BK76" s="12">
        <v>0</v>
      </c>
      <c r="BL76" s="12">
        <v>0</v>
      </c>
      <c r="BM76" s="12">
        <v>0</v>
      </c>
      <c r="BN76" s="12">
        <v>0</v>
      </c>
      <c r="BO76" s="12">
        <v>0</v>
      </c>
      <c r="BP76" s="12">
        <v>0</v>
      </c>
      <c r="BQ76" s="12">
        <v>0</v>
      </c>
      <c r="BR76" s="12">
        <v>0</v>
      </c>
      <c r="BS76" s="12">
        <v>0</v>
      </c>
      <c r="BT76" s="12">
        <v>0</v>
      </c>
      <c r="BU76" s="12">
        <v>0</v>
      </c>
      <c r="BV76" s="12">
        <v>0</v>
      </c>
      <c r="BW76" s="12">
        <v>0</v>
      </c>
      <c r="BX76" s="12">
        <v>0</v>
      </c>
      <c r="BY76" s="12">
        <v>0</v>
      </c>
    </row>
    <row r="77" spans="1:77">
      <c r="A77" s="24">
        <v>2017</v>
      </c>
      <c r="B77" s="24">
        <v>2709</v>
      </c>
      <c r="C77" s="24" t="s">
        <v>252</v>
      </c>
      <c r="D77" s="24" t="s">
        <v>253</v>
      </c>
      <c r="E77" s="24" t="s">
        <v>88</v>
      </c>
      <c r="F77" s="24" t="s">
        <v>231</v>
      </c>
      <c r="G77" s="23" t="s">
        <v>90</v>
      </c>
      <c r="H77" s="28">
        <v>40514</v>
      </c>
      <c r="I77" s="27">
        <v>42657</v>
      </c>
      <c r="J77" s="21" t="s">
        <v>238</v>
      </c>
      <c r="K77" s="20">
        <v>0</v>
      </c>
      <c r="L77" s="26">
        <v>0</v>
      </c>
      <c r="M77" s="18">
        <v>0</v>
      </c>
      <c r="N77" s="18">
        <v>250</v>
      </c>
      <c r="O77" s="18">
        <v>250</v>
      </c>
      <c r="P77" s="25">
        <v>0</v>
      </c>
      <c r="Q77" s="25">
        <v>1503</v>
      </c>
      <c r="R77" s="25">
        <v>0</v>
      </c>
      <c r="S77" s="25">
        <v>1753</v>
      </c>
      <c r="T77" s="18">
        <v>0</v>
      </c>
      <c r="U77" s="18">
        <v>0</v>
      </c>
      <c r="V77" s="18">
        <v>0</v>
      </c>
      <c r="W77" s="18">
        <v>247.42</v>
      </c>
      <c r="X77" s="18">
        <v>247.42</v>
      </c>
      <c r="Y77" s="18">
        <v>0</v>
      </c>
      <c r="Z77" s="18">
        <v>1631.67</v>
      </c>
      <c r="AA77" s="18">
        <v>0</v>
      </c>
      <c r="AB77" s="18">
        <v>1879.0900000000001</v>
      </c>
      <c r="AC77" s="17" t="s">
        <v>92</v>
      </c>
      <c r="AD77" s="16"/>
      <c r="AE77" s="16"/>
      <c r="AF77" s="15" t="s">
        <v>93</v>
      </c>
      <c r="AG77" s="14">
        <v>0</v>
      </c>
      <c r="AH77" s="14">
        <v>0</v>
      </c>
      <c r="AI77" s="13">
        <v>0</v>
      </c>
      <c r="AJ77" s="13">
        <v>0</v>
      </c>
      <c r="AK77" s="13">
        <v>0</v>
      </c>
      <c r="AL77" s="13">
        <v>0</v>
      </c>
      <c r="AM77" s="13">
        <v>0</v>
      </c>
      <c r="AN77" s="12">
        <v>0</v>
      </c>
      <c r="AO77" s="12">
        <v>0</v>
      </c>
      <c r="AP77" s="12">
        <v>0</v>
      </c>
      <c r="AQ77" s="12">
        <v>1542000</v>
      </c>
      <c r="AR77" s="12">
        <v>0</v>
      </c>
      <c r="AS77" s="12">
        <v>799.75</v>
      </c>
      <c r="AT77" s="12">
        <v>163.30000000000001</v>
      </c>
      <c r="AU77" s="12">
        <v>636</v>
      </c>
      <c r="AV77" s="12">
        <v>799.75</v>
      </c>
      <c r="AW77" s="12">
        <v>0</v>
      </c>
      <c r="AX77" s="12">
        <v>0</v>
      </c>
      <c r="AY77" s="12">
        <v>0</v>
      </c>
      <c r="AZ77" s="12">
        <v>0</v>
      </c>
      <c r="BA77" s="12">
        <v>0</v>
      </c>
      <c r="BB77" s="12">
        <v>0</v>
      </c>
      <c r="BC77" s="12">
        <v>0</v>
      </c>
      <c r="BD77" s="12">
        <v>0</v>
      </c>
      <c r="BE77" s="12">
        <v>0</v>
      </c>
      <c r="BF77" s="12">
        <v>0</v>
      </c>
      <c r="BG77" s="12">
        <v>0</v>
      </c>
      <c r="BH77" s="12">
        <v>0</v>
      </c>
      <c r="BI77" s="12">
        <v>0</v>
      </c>
      <c r="BJ77" s="12">
        <v>0</v>
      </c>
      <c r="BK77" s="12">
        <v>0</v>
      </c>
      <c r="BL77" s="12">
        <v>0</v>
      </c>
      <c r="BM77" s="12">
        <v>0</v>
      </c>
      <c r="BN77" s="12">
        <v>0</v>
      </c>
      <c r="BO77" s="12">
        <v>0</v>
      </c>
      <c r="BP77" s="12">
        <v>0</v>
      </c>
      <c r="BQ77" s="12">
        <v>0</v>
      </c>
      <c r="BR77" s="12">
        <v>0</v>
      </c>
      <c r="BS77" s="12">
        <v>0</v>
      </c>
      <c r="BT77" s="12">
        <v>0</v>
      </c>
      <c r="BU77" s="12">
        <v>0</v>
      </c>
      <c r="BV77" s="12">
        <v>0</v>
      </c>
      <c r="BW77" s="12">
        <v>0</v>
      </c>
      <c r="BX77" s="12">
        <v>0</v>
      </c>
      <c r="BY77" s="12">
        <v>0</v>
      </c>
    </row>
    <row r="78" spans="1:77">
      <c r="A78" s="24">
        <v>2017</v>
      </c>
      <c r="B78" s="24" t="s">
        <v>254</v>
      </c>
      <c r="C78" s="24" t="s">
        <v>255</v>
      </c>
      <c r="D78" s="24" t="s">
        <v>256</v>
      </c>
      <c r="E78" s="24" t="s">
        <v>88</v>
      </c>
      <c r="F78" s="24" t="s">
        <v>231</v>
      </c>
      <c r="G78" s="23" t="s">
        <v>90</v>
      </c>
      <c r="H78" s="28">
        <v>40163</v>
      </c>
      <c r="I78" s="27">
        <v>42619</v>
      </c>
      <c r="J78" s="21" t="s">
        <v>238</v>
      </c>
      <c r="K78" s="20">
        <v>0</v>
      </c>
      <c r="L78" s="26">
        <v>0</v>
      </c>
      <c r="M78" s="18">
        <v>0</v>
      </c>
      <c r="N78" s="18">
        <v>100</v>
      </c>
      <c r="O78" s="18">
        <v>100</v>
      </c>
      <c r="P78" s="25">
        <v>0.7</v>
      </c>
      <c r="Q78" s="25">
        <v>88.61</v>
      </c>
      <c r="R78" s="25">
        <v>0</v>
      </c>
      <c r="S78" s="25">
        <v>189.31</v>
      </c>
      <c r="T78" s="18">
        <v>0</v>
      </c>
      <c r="U78" s="18">
        <v>0</v>
      </c>
      <c r="V78" s="18">
        <v>0</v>
      </c>
      <c r="W78" s="18">
        <v>100</v>
      </c>
      <c r="X78" s="18">
        <v>100</v>
      </c>
      <c r="Y78" s="18">
        <v>0.69</v>
      </c>
      <c r="Z78" s="18">
        <v>100.63</v>
      </c>
      <c r="AA78" s="18">
        <v>0</v>
      </c>
      <c r="AB78" s="18">
        <v>201.32</v>
      </c>
      <c r="AC78" s="17" t="s">
        <v>93</v>
      </c>
      <c r="AD78" s="16" t="s">
        <v>257</v>
      </c>
      <c r="AE78" s="16"/>
      <c r="AF78" s="15" t="s">
        <v>93</v>
      </c>
      <c r="AG78" s="14">
        <v>0</v>
      </c>
      <c r="AH78" s="14">
        <v>0</v>
      </c>
      <c r="AI78" s="13">
        <v>0</v>
      </c>
      <c r="AJ78" s="13">
        <v>0</v>
      </c>
      <c r="AK78" s="13">
        <v>0</v>
      </c>
      <c r="AL78" s="13">
        <v>0</v>
      </c>
      <c r="AM78" s="13">
        <v>0</v>
      </c>
      <c r="AN78" s="12">
        <v>0</v>
      </c>
      <c r="AO78" s="12">
        <v>0</v>
      </c>
      <c r="AP78" s="12">
        <v>0</v>
      </c>
      <c r="AQ78" s="12">
        <v>0</v>
      </c>
      <c r="AR78" s="12">
        <v>0</v>
      </c>
      <c r="AS78" s="12">
        <v>0</v>
      </c>
      <c r="AT78" s="12">
        <v>0</v>
      </c>
      <c r="AU78" s="12">
        <v>0</v>
      </c>
      <c r="AV78" s="12">
        <v>0</v>
      </c>
      <c r="AW78" s="12">
        <v>0</v>
      </c>
      <c r="AX78" s="12">
        <v>0</v>
      </c>
      <c r="AY78" s="12">
        <v>0</v>
      </c>
      <c r="AZ78" s="12">
        <v>0</v>
      </c>
      <c r="BA78" s="12">
        <v>0</v>
      </c>
      <c r="BB78" s="12">
        <v>0</v>
      </c>
      <c r="BC78" s="12">
        <v>0</v>
      </c>
      <c r="BD78" s="12">
        <v>0</v>
      </c>
      <c r="BE78" s="12">
        <v>0</v>
      </c>
      <c r="BF78" s="12">
        <v>0</v>
      </c>
      <c r="BG78" s="12">
        <v>0</v>
      </c>
      <c r="BH78" s="12">
        <v>0</v>
      </c>
      <c r="BI78" s="12">
        <v>191</v>
      </c>
      <c r="BJ78" s="12">
        <v>191</v>
      </c>
      <c r="BK78" s="12">
        <v>0</v>
      </c>
      <c r="BL78" s="12">
        <v>0</v>
      </c>
      <c r="BM78" s="12">
        <v>0</v>
      </c>
      <c r="BN78" s="12">
        <v>0</v>
      </c>
      <c r="BO78" s="12">
        <v>0</v>
      </c>
      <c r="BP78" s="12">
        <v>0</v>
      </c>
      <c r="BQ78" s="12">
        <v>0</v>
      </c>
      <c r="BR78" s="12">
        <v>0</v>
      </c>
      <c r="BS78" s="12">
        <v>0</v>
      </c>
      <c r="BT78" s="12">
        <v>0</v>
      </c>
      <c r="BU78" s="12">
        <v>0</v>
      </c>
      <c r="BV78" s="12">
        <v>0</v>
      </c>
      <c r="BW78" s="12">
        <v>0</v>
      </c>
      <c r="BX78" s="12">
        <v>0</v>
      </c>
      <c r="BY78" s="12">
        <v>0</v>
      </c>
    </row>
    <row r="79" spans="1:77">
      <c r="A79" s="24">
        <v>2017</v>
      </c>
      <c r="B79" s="24" t="s">
        <v>258</v>
      </c>
      <c r="C79" s="24" t="s">
        <v>259</v>
      </c>
      <c r="D79" s="24" t="s">
        <v>260</v>
      </c>
      <c r="E79" s="24" t="s">
        <v>88</v>
      </c>
      <c r="F79" s="24" t="s">
        <v>231</v>
      </c>
      <c r="G79" s="23" t="s">
        <v>90</v>
      </c>
      <c r="H79" s="28">
        <v>40217</v>
      </c>
      <c r="I79" s="27">
        <v>42062</v>
      </c>
      <c r="J79" s="21" t="s">
        <v>238</v>
      </c>
      <c r="K79" s="20">
        <v>0</v>
      </c>
      <c r="L79" s="26">
        <v>0</v>
      </c>
      <c r="M79" s="18">
        <v>0</v>
      </c>
      <c r="N79" s="18">
        <v>135</v>
      </c>
      <c r="O79" s="18">
        <v>135</v>
      </c>
      <c r="P79" s="25">
        <v>0</v>
      </c>
      <c r="Q79" s="25">
        <v>84</v>
      </c>
      <c r="R79" s="25">
        <v>200.59</v>
      </c>
      <c r="S79" s="25">
        <v>419.59000000000003</v>
      </c>
      <c r="T79" s="18">
        <v>0</v>
      </c>
      <c r="U79" s="18">
        <v>0</v>
      </c>
      <c r="V79" s="18">
        <v>0</v>
      </c>
      <c r="W79" s="18">
        <v>105.732</v>
      </c>
      <c r="X79" s="18">
        <v>105.732</v>
      </c>
      <c r="Y79" s="18">
        <v>0</v>
      </c>
      <c r="Z79" s="18">
        <v>134.02000000000001</v>
      </c>
      <c r="AA79" s="18">
        <v>288.66000000000003</v>
      </c>
      <c r="AB79" s="18">
        <v>528.41200000000003</v>
      </c>
      <c r="AC79" s="17" t="s">
        <v>92</v>
      </c>
      <c r="AD79" s="16"/>
      <c r="AE79" s="16"/>
      <c r="AF79" s="15" t="s">
        <v>93</v>
      </c>
      <c r="AG79" s="14">
        <v>160000</v>
      </c>
      <c r="AH79" s="14">
        <v>0</v>
      </c>
      <c r="AI79" s="13">
        <v>0</v>
      </c>
      <c r="AJ79" s="13">
        <v>0</v>
      </c>
      <c r="AK79" s="13">
        <v>0</v>
      </c>
      <c r="AL79" s="13">
        <v>0</v>
      </c>
      <c r="AM79" s="13">
        <v>250</v>
      </c>
      <c r="AN79" s="12">
        <v>0</v>
      </c>
      <c r="AO79" s="12">
        <v>0</v>
      </c>
      <c r="AP79" s="12">
        <v>0</v>
      </c>
      <c r="AQ79" s="12">
        <v>0</v>
      </c>
      <c r="AR79" s="12">
        <v>0</v>
      </c>
      <c r="AS79" s="12">
        <v>0</v>
      </c>
      <c r="AT79" s="12">
        <v>0</v>
      </c>
      <c r="AU79" s="12">
        <v>0</v>
      </c>
      <c r="AV79" s="12">
        <v>0</v>
      </c>
      <c r="AW79" s="12">
        <v>0</v>
      </c>
      <c r="AX79" s="12">
        <v>0</v>
      </c>
      <c r="AY79" s="12">
        <v>0</v>
      </c>
      <c r="AZ79" s="12">
        <v>0</v>
      </c>
      <c r="BA79" s="12">
        <v>0</v>
      </c>
      <c r="BB79" s="12">
        <v>0</v>
      </c>
      <c r="BC79" s="12">
        <v>0</v>
      </c>
      <c r="BD79" s="12">
        <v>0</v>
      </c>
      <c r="BE79" s="12">
        <v>0</v>
      </c>
      <c r="BF79" s="12">
        <v>0</v>
      </c>
      <c r="BG79" s="12">
        <v>0</v>
      </c>
      <c r="BH79" s="12">
        <v>0</v>
      </c>
      <c r="BI79" s="12">
        <v>0</v>
      </c>
      <c r="BJ79" s="12">
        <v>0</v>
      </c>
      <c r="BK79" s="12">
        <v>0</v>
      </c>
      <c r="BL79" s="12">
        <v>0</v>
      </c>
      <c r="BM79" s="12">
        <v>0</v>
      </c>
      <c r="BN79" s="12">
        <v>0</v>
      </c>
      <c r="BO79" s="12">
        <v>0</v>
      </c>
      <c r="BP79" s="12">
        <v>0</v>
      </c>
      <c r="BQ79" s="12">
        <v>0</v>
      </c>
      <c r="BR79" s="12">
        <v>0</v>
      </c>
      <c r="BS79" s="12">
        <v>0</v>
      </c>
      <c r="BT79" s="12">
        <v>0</v>
      </c>
      <c r="BU79" s="12">
        <v>0</v>
      </c>
      <c r="BV79" s="12">
        <v>0</v>
      </c>
      <c r="BW79" s="12">
        <v>0</v>
      </c>
      <c r="BX79" s="12">
        <v>0</v>
      </c>
      <c r="BY79" s="12">
        <v>0</v>
      </c>
    </row>
    <row r="80" spans="1:77">
      <c r="A80" s="24">
        <v>2017</v>
      </c>
      <c r="B80" s="24">
        <v>3145</v>
      </c>
      <c r="C80" s="24" t="s">
        <v>261</v>
      </c>
      <c r="D80" s="24" t="s">
        <v>262</v>
      </c>
      <c r="E80" s="24" t="s">
        <v>88</v>
      </c>
      <c r="F80" s="24" t="s">
        <v>235</v>
      </c>
      <c r="G80" s="23" t="s">
        <v>104</v>
      </c>
      <c r="H80" s="22">
        <v>2013</v>
      </c>
      <c r="I80" s="22" t="s">
        <v>109</v>
      </c>
      <c r="J80" s="21" t="s">
        <v>238</v>
      </c>
      <c r="K80" s="20">
        <v>0</v>
      </c>
      <c r="L80" s="19">
        <v>0</v>
      </c>
      <c r="M80" s="18">
        <v>0</v>
      </c>
      <c r="N80" s="18">
        <v>100</v>
      </c>
      <c r="O80" s="18">
        <v>100</v>
      </c>
      <c r="P80" s="18">
        <v>0</v>
      </c>
      <c r="Q80" s="18">
        <v>0</v>
      </c>
      <c r="R80" s="18">
        <v>0</v>
      </c>
      <c r="S80" s="18">
        <v>100</v>
      </c>
      <c r="T80" s="18">
        <v>0</v>
      </c>
      <c r="U80" s="18">
        <v>0</v>
      </c>
      <c r="V80" s="18">
        <v>0</v>
      </c>
      <c r="W80" s="18">
        <v>100</v>
      </c>
      <c r="X80" s="18">
        <v>100</v>
      </c>
      <c r="Y80" s="18">
        <v>0</v>
      </c>
      <c r="Z80" s="18">
        <v>0</v>
      </c>
      <c r="AA80" s="18">
        <v>0</v>
      </c>
      <c r="AB80" s="18">
        <v>100</v>
      </c>
      <c r="AC80" s="17" t="s">
        <v>92</v>
      </c>
      <c r="AD80" s="16"/>
      <c r="AE80" s="16"/>
      <c r="AF80" s="15" t="s">
        <v>93</v>
      </c>
      <c r="AG80" s="14">
        <v>608738</v>
      </c>
      <c r="AH80" s="14">
        <v>0</v>
      </c>
      <c r="AI80" s="13">
        <v>0</v>
      </c>
      <c r="AJ80" s="13">
        <v>0</v>
      </c>
      <c r="AK80" s="13">
        <v>0</v>
      </c>
      <c r="AL80" s="13">
        <v>0</v>
      </c>
      <c r="AM80" s="13">
        <v>0</v>
      </c>
      <c r="AN80" s="12">
        <v>0</v>
      </c>
      <c r="AO80" s="12">
        <v>0</v>
      </c>
      <c r="AP80" s="12">
        <v>0</v>
      </c>
      <c r="AQ80" s="12">
        <v>0</v>
      </c>
      <c r="AR80" s="12">
        <v>0</v>
      </c>
      <c r="AS80" s="12">
        <v>0</v>
      </c>
      <c r="AT80" s="12">
        <v>0</v>
      </c>
      <c r="AU80" s="12">
        <v>0</v>
      </c>
      <c r="AV80" s="12">
        <v>0</v>
      </c>
      <c r="AW80" s="12">
        <v>0</v>
      </c>
      <c r="AX80" s="12">
        <v>0</v>
      </c>
      <c r="AY80" s="12">
        <v>0</v>
      </c>
      <c r="AZ80" s="12">
        <v>0</v>
      </c>
      <c r="BA80" s="12">
        <v>0</v>
      </c>
      <c r="BB80" s="12">
        <v>0</v>
      </c>
      <c r="BC80" s="12">
        <v>0</v>
      </c>
      <c r="BD80" s="12">
        <v>0</v>
      </c>
      <c r="BE80" s="12">
        <v>0</v>
      </c>
      <c r="BF80" s="12">
        <v>0</v>
      </c>
      <c r="BG80" s="12">
        <v>0</v>
      </c>
      <c r="BH80" s="12">
        <v>0</v>
      </c>
      <c r="BI80" s="12">
        <v>0</v>
      </c>
      <c r="BJ80" s="12">
        <v>0</v>
      </c>
      <c r="BK80" s="12">
        <v>0</v>
      </c>
      <c r="BL80" s="12">
        <v>0</v>
      </c>
      <c r="BM80" s="12">
        <v>0</v>
      </c>
      <c r="BN80" s="12">
        <v>0</v>
      </c>
      <c r="BO80" s="12">
        <v>0</v>
      </c>
      <c r="BP80" s="12">
        <v>0</v>
      </c>
      <c r="BQ80" s="12">
        <v>0</v>
      </c>
      <c r="BR80" s="12">
        <v>0</v>
      </c>
      <c r="BS80" s="12">
        <v>0</v>
      </c>
      <c r="BT80" s="12">
        <v>0</v>
      </c>
      <c r="BU80" s="12">
        <v>0</v>
      </c>
      <c r="BV80" s="12">
        <v>0</v>
      </c>
      <c r="BW80" s="12">
        <v>0</v>
      </c>
      <c r="BX80" s="12">
        <v>0</v>
      </c>
      <c r="BY80" s="12">
        <v>0</v>
      </c>
    </row>
    <row r="81" spans="1:77">
      <c r="A81" s="24">
        <v>2018</v>
      </c>
      <c r="B81" s="24" t="s">
        <v>263</v>
      </c>
      <c r="C81" s="24" t="s">
        <v>264</v>
      </c>
      <c r="D81" s="24" t="s">
        <v>265</v>
      </c>
      <c r="E81" s="24" t="s">
        <v>88</v>
      </c>
      <c r="F81" s="24" t="s">
        <v>121</v>
      </c>
      <c r="G81" s="23" t="s">
        <v>90</v>
      </c>
      <c r="H81" s="22">
        <v>40074</v>
      </c>
      <c r="I81" s="22">
        <v>42640</v>
      </c>
      <c r="J81" s="21" t="s">
        <v>238</v>
      </c>
      <c r="K81" s="20">
        <v>0</v>
      </c>
      <c r="L81" s="19">
        <v>0</v>
      </c>
      <c r="M81" s="18">
        <v>0</v>
      </c>
      <c r="N81" s="18">
        <v>100</v>
      </c>
      <c r="O81" s="18">
        <v>100</v>
      </c>
      <c r="P81" s="18">
        <v>0.25</v>
      </c>
      <c r="Q81" s="18">
        <v>136.19999999999999</v>
      </c>
      <c r="R81" s="18">
        <v>0</v>
      </c>
      <c r="S81" s="18">
        <v>236.45</v>
      </c>
      <c r="T81" s="18">
        <v>0</v>
      </c>
      <c r="U81" s="18">
        <v>0</v>
      </c>
      <c r="V81" s="18">
        <v>0</v>
      </c>
      <c r="W81" s="18">
        <v>91.956999999999994</v>
      </c>
      <c r="X81" s="18">
        <v>91.956999999999994</v>
      </c>
      <c r="Y81" s="18">
        <v>0.224</v>
      </c>
      <c r="Z81" s="18">
        <v>112.8</v>
      </c>
      <c r="AA81" s="18">
        <v>0</v>
      </c>
      <c r="AB81" s="18">
        <v>204.98099999999999</v>
      </c>
      <c r="AC81" s="17" t="s">
        <v>93</v>
      </c>
      <c r="AD81" s="16" t="s">
        <v>266</v>
      </c>
      <c r="AE81" s="16" t="s">
        <v>101</v>
      </c>
      <c r="AF81" s="15" t="s">
        <v>93</v>
      </c>
      <c r="AG81" s="14">
        <v>0</v>
      </c>
      <c r="AH81" s="14">
        <v>0</v>
      </c>
      <c r="AI81" s="13">
        <v>0</v>
      </c>
      <c r="AJ81" s="13">
        <v>0</v>
      </c>
      <c r="AK81" s="13">
        <v>0</v>
      </c>
      <c r="AL81" s="13">
        <v>0</v>
      </c>
      <c r="AM81" s="13">
        <v>0</v>
      </c>
      <c r="AN81" s="12">
        <v>0</v>
      </c>
      <c r="AO81" s="12">
        <v>0</v>
      </c>
      <c r="AP81" s="12">
        <v>0</v>
      </c>
      <c r="AQ81" s="12">
        <v>0</v>
      </c>
      <c r="AR81" s="12">
        <v>0</v>
      </c>
      <c r="AS81" s="12">
        <v>61.2</v>
      </c>
      <c r="AT81" s="12">
        <v>0</v>
      </c>
      <c r="AU81" s="12">
        <v>0</v>
      </c>
      <c r="AV81" s="12">
        <v>0</v>
      </c>
      <c r="AW81" s="12">
        <v>61.2</v>
      </c>
      <c r="AX81" s="12">
        <v>0</v>
      </c>
      <c r="AY81" s="12">
        <v>0</v>
      </c>
      <c r="AZ81" s="12">
        <v>0</v>
      </c>
      <c r="BA81" s="12">
        <v>0</v>
      </c>
      <c r="BB81" s="12">
        <v>0</v>
      </c>
      <c r="BC81" s="12">
        <v>0</v>
      </c>
      <c r="BD81" s="12">
        <v>0</v>
      </c>
      <c r="BE81" s="12">
        <v>25000</v>
      </c>
      <c r="BF81" s="12">
        <v>135.4</v>
      </c>
      <c r="BG81" s="12">
        <v>0</v>
      </c>
      <c r="BH81" s="12">
        <v>0</v>
      </c>
      <c r="BI81" s="12">
        <v>0</v>
      </c>
      <c r="BJ81" s="12">
        <v>0</v>
      </c>
      <c r="BK81" s="12">
        <v>0</v>
      </c>
      <c r="BL81" s="12">
        <v>0</v>
      </c>
      <c r="BM81" s="12">
        <v>0</v>
      </c>
      <c r="BN81" s="12">
        <v>0</v>
      </c>
      <c r="BO81" s="12">
        <v>0</v>
      </c>
      <c r="BP81" s="12">
        <v>0</v>
      </c>
      <c r="BQ81" s="12">
        <v>0</v>
      </c>
      <c r="BR81" s="12">
        <v>0</v>
      </c>
      <c r="BS81" s="12">
        <v>0</v>
      </c>
      <c r="BT81" s="12">
        <v>0</v>
      </c>
      <c r="BU81" s="12">
        <v>0</v>
      </c>
      <c r="BV81" s="12">
        <v>0</v>
      </c>
      <c r="BW81" s="12">
        <v>0</v>
      </c>
      <c r="BX81" s="12">
        <v>0</v>
      </c>
      <c r="BY81" s="12">
        <v>0</v>
      </c>
    </row>
    <row r="82" spans="1:77">
      <c r="A82" s="24">
        <v>2018</v>
      </c>
      <c r="B82" s="24" t="s">
        <v>267</v>
      </c>
      <c r="C82" s="24" t="s">
        <v>268</v>
      </c>
      <c r="D82" s="24" t="s">
        <v>269</v>
      </c>
      <c r="E82" s="24" t="s">
        <v>88</v>
      </c>
      <c r="F82" s="24" t="s">
        <v>121</v>
      </c>
      <c r="G82" s="23" t="s">
        <v>90</v>
      </c>
      <c r="H82" s="22">
        <v>40123</v>
      </c>
      <c r="I82" s="22">
        <v>42723</v>
      </c>
      <c r="J82" s="21" t="s">
        <v>238</v>
      </c>
      <c r="K82" s="20">
        <v>0</v>
      </c>
      <c r="L82" s="19">
        <v>0</v>
      </c>
      <c r="M82" s="18">
        <v>0</v>
      </c>
      <c r="N82" s="18">
        <v>100</v>
      </c>
      <c r="O82" s="18">
        <v>100</v>
      </c>
      <c r="P82" s="18">
        <v>0.25</v>
      </c>
      <c r="Q82" s="18">
        <v>135.6</v>
      </c>
      <c r="R82" s="18">
        <v>0</v>
      </c>
      <c r="S82" s="18">
        <v>235.85</v>
      </c>
      <c r="T82" s="18">
        <v>0</v>
      </c>
      <c r="U82" s="18">
        <v>0</v>
      </c>
      <c r="V82" s="18">
        <v>0</v>
      </c>
      <c r="W82" s="18">
        <v>97.259</v>
      </c>
      <c r="X82" s="18">
        <v>97.259</v>
      </c>
      <c r="Y82" s="18">
        <v>0.25</v>
      </c>
      <c r="Z82" s="18">
        <v>83.1</v>
      </c>
      <c r="AA82" s="18">
        <v>0</v>
      </c>
      <c r="AB82" s="18">
        <v>180.60899999999998</v>
      </c>
      <c r="AC82" s="17" t="s">
        <v>93</v>
      </c>
      <c r="AD82" s="16" t="s">
        <v>266</v>
      </c>
      <c r="AE82" s="16"/>
      <c r="AF82" s="15" t="s">
        <v>93</v>
      </c>
      <c r="AG82" s="14">
        <v>0</v>
      </c>
      <c r="AH82" s="14">
        <v>0</v>
      </c>
      <c r="AI82" s="13">
        <v>0</v>
      </c>
      <c r="AJ82" s="13">
        <v>0</v>
      </c>
      <c r="AK82" s="13">
        <v>0</v>
      </c>
      <c r="AL82" s="13">
        <v>0</v>
      </c>
      <c r="AM82" s="13">
        <v>0</v>
      </c>
      <c r="AN82" s="12">
        <v>0</v>
      </c>
      <c r="AO82" s="12">
        <v>0</v>
      </c>
      <c r="AP82" s="12">
        <v>0</v>
      </c>
      <c r="AQ82" s="12">
        <v>0</v>
      </c>
      <c r="AR82" s="12">
        <v>0</v>
      </c>
      <c r="AS82" s="12">
        <v>0</v>
      </c>
      <c r="AT82" s="12">
        <v>0</v>
      </c>
      <c r="AU82" s="12">
        <v>0</v>
      </c>
      <c r="AV82" s="12">
        <v>0</v>
      </c>
      <c r="AW82" s="12">
        <v>0</v>
      </c>
      <c r="AX82" s="12">
        <v>0</v>
      </c>
      <c r="AY82" s="12">
        <v>0</v>
      </c>
      <c r="AZ82" s="12">
        <v>0</v>
      </c>
      <c r="BA82" s="12">
        <v>0</v>
      </c>
      <c r="BB82" s="12">
        <v>0</v>
      </c>
      <c r="BC82" s="12">
        <v>0</v>
      </c>
      <c r="BD82" s="12">
        <v>0</v>
      </c>
      <c r="BE82" s="12">
        <v>50000</v>
      </c>
      <c r="BF82" s="12">
        <v>453.6</v>
      </c>
      <c r="BG82" s="12">
        <v>0</v>
      </c>
      <c r="BH82" s="12">
        <v>0</v>
      </c>
      <c r="BI82" s="12">
        <v>0</v>
      </c>
      <c r="BJ82" s="12">
        <v>0</v>
      </c>
      <c r="BK82" s="12">
        <v>0</v>
      </c>
      <c r="BL82" s="12">
        <v>0</v>
      </c>
      <c r="BM82" s="12">
        <v>0</v>
      </c>
      <c r="BN82" s="12">
        <v>0</v>
      </c>
      <c r="BO82" s="12">
        <v>0</v>
      </c>
      <c r="BP82" s="12">
        <v>0</v>
      </c>
      <c r="BQ82" s="12">
        <v>0</v>
      </c>
      <c r="BR82" s="12">
        <v>0</v>
      </c>
      <c r="BS82" s="12">
        <v>0</v>
      </c>
      <c r="BT82" s="12">
        <v>0</v>
      </c>
      <c r="BU82" s="12">
        <v>0</v>
      </c>
      <c r="BV82" s="12">
        <v>0</v>
      </c>
      <c r="BW82" s="12">
        <v>0</v>
      </c>
      <c r="BX82" s="12">
        <v>0</v>
      </c>
      <c r="BY82" s="12">
        <v>0</v>
      </c>
    </row>
    <row r="83" spans="1:77">
      <c r="A83" s="24">
        <v>2018</v>
      </c>
      <c r="B83" s="24">
        <v>2295</v>
      </c>
      <c r="C83" s="24" t="s">
        <v>270</v>
      </c>
      <c r="D83" s="24" t="s">
        <v>271</v>
      </c>
      <c r="E83" s="24" t="s">
        <v>88</v>
      </c>
      <c r="F83" s="24" t="s">
        <v>89</v>
      </c>
      <c r="G83" s="23" t="s">
        <v>90</v>
      </c>
      <c r="H83" s="22">
        <v>39069</v>
      </c>
      <c r="I83" s="22">
        <v>42366</v>
      </c>
      <c r="J83" s="21" t="s">
        <v>238</v>
      </c>
      <c r="K83" s="20">
        <v>0</v>
      </c>
      <c r="L83" s="19">
        <v>0</v>
      </c>
      <c r="M83" s="18">
        <v>0</v>
      </c>
      <c r="N83" s="18">
        <v>300</v>
      </c>
      <c r="O83" s="18">
        <v>300</v>
      </c>
      <c r="P83" s="18">
        <v>0</v>
      </c>
      <c r="Q83" s="18">
        <v>647.4</v>
      </c>
      <c r="R83" s="18">
        <v>712.6</v>
      </c>
      <c r="S83" s="18">
        <v>1660</v>
      </c>
      <c r="T83" s="18">
        <v>0</v>
      </c>
      <c r="U83" s="18">
        <v>0</v>
      </c>
      <c r="V83" s="18">
        <v>0</v>
      </c>
      <c r="W83" s="18">
        <v>299.99900000000002</v>
      </c>
      <c r="X83" s="18">
        <v>299.99900000000002</v>
      </c>
      <c r="Y83" s="18">
        <v>0</v>
      </c>
      <c r="Z83" s="18">
        <v>367.11</v>
      </c>
      <c r="AA83" s="18">
        <v>1607.99</v>
      </c>
      <c r="AB83" s="18">
        <v>2275.0990000000002</v>
      </c>
      <c r="AC83" s="17" t="s">
        <v>92</v>
      </c>
      <c r="AD83" s="16" t="s">
        <v>272</v>
      </c>
      <c r="AE83" s="16" t="s">
        <v>272</v>
      </c>
      <c r="AF83" s="15" t="s">
        <v>93</v>
      </c>
      <c r="AG83" s="14">
        <v>0</v>
      </c>
      <c r="AH83" s="14">
        <v>0</v>
      </c>
      <c r="AI83" s="13">
        <v>0</v>
      </c>
      <c r="AJ83" s="13">
        <v>0</v>
      </c>
      <c r="AK83" s="13">
        <v>0</v>
      </c>
      <c r="AL83" s="13">
        <v>0</v>
      </c>
      <c r="AM83" s="13">
        <v>0</v>
      </c>
      <c r="AN83" s="12">
        <v>0</v>
      </c>
      <c r="AO83" s="12">
        <v>0</v>
      </c>
      <c r="AP83" s="12">
        <v>0</v>
      </c>
      <c r="AQ83" s="12">
        <v>234576</v>
      </c>
      <c r="AR83" s="12">
        <v>0</v>
      </c>
      <c r="AS83" s="12">
        <v>487.74</v>
      </c>
      <c r="AT83" s="12">
        <v>130.32</v>
      </c>
      <c r="AU83" s="12">
        <v>357.42</v>
      </c>
      <c r="AV83" s="12">
        <v>0</v>
      </c>
      <c r="AW83" s="12">
        <v>0</v>
      </c>
      <c r="AX83" s="12">
        <v>0</v>
      </c>
      <c r="AY83" s="12">
        <v>0</v>
      </c>
      <c r="AZ83" s="12">
        <v>0</v>
      </c>
      <c r="BA83" s="12">
        <v>0</v>
      </c>
      <c r="BB83" s="12">
        <v>0</v>
      </c>
      <c r="BC83" s="12">
        <v>0</v>
      </c>
      <c r="BD83" s="12">
        <v>0</v>
      </c>
      <c r="BE83" s="12">
        <v>0</v>
      </c>
      <c r="BF83" s="12">
        <v>0</v>
      </c>
      <c r="BG83" s="12">
        <v>0</v>
      </c>
      <c r="BH83" s="12">
        <v>0</v>
      </c>
      <c r="BI83" s="12">
        <v>0</v>
      </c>
      <c r="BJ83" s="12">
        <v>0</v>
      </c>
      <c r="BK83" s="12">
        <v>0</v>
      </c>
      <c r="BL83" s="12">
        <v>0</v>
      </c>
      <c r="BM83" s="12">
        <v>0</v>
      </c>
      <c r="BN83" s="12">
        <v>0</v>
      </c>
      <c r="BO83" s="12">
        <v>0</v>
      </c>
      <c r="BP83" s="12">
        <v>0</v>
      </c>
      <c r="BQ83" s="12">
        <v>0</v>
      </c>
      <c r="BR83" s="12">
        <v>0</v>
      </c>
      <c r="BS83" s="12">
        <v>0</v>
      </c>
      <c r="BT83" s="12">
        <v>0</v>
      </c>
      <c r="BU83" s="12">
        <v>0</v>
      </c>
      <c r="BV83" s="12">
        <v>0</v>
      </c>
      <c r="BW83" s="12">
        <v>0</v>
      </c>
      <c r="BX83" s="12">
        <v>0</v>
      </c>
      <c r="BY83" s="12">
        <v>0</v>
      </c>
    </row>
    <row r="84" spans="1:77">
      <c r="A84" s="24">
        <v>2018</v>
      </c>
      <c r="B84" s="24">
        <v>2474</v>
      </c>
      <c r="C84" s="24" t="s">
        <v>273</v>
      </c>
      <c r="D84" s="24" t="s">
        <v>274</v>
      </c>
      <c r="E84" s="24" t="s">
        <v>88</v>
      </c>
      <c r="F84" s="24" t="s">
        <v>89</v>
      </c>
      <c r="G84" s="23" t="s">
        <v>90</v>
      </c>
      <c r="H84" s="22">
        <v>39777</v>
      </c>
      <c r="I84" s="22">
        <v>43000</v>
      </c>
      <c r="J84" s="21" t="s">
        <v>238</v>
      </c>
      <c r="K84" s="20">
        <v>0</v>
      </c>
      <c r="L84" s="19">
        <v>0</v>
      </c>
      <c r="M84" s="18">
        <v>0</v>
      </c>
      <c r="N84" s="18">
        <v>83</v>
      </c>
      <c r="O84" s="18">
        <v>83</v>
      </c>
      <c r="P84" s="18">
        <v>0.35</v>
      </c>
      <c r="Q84" s="18">
        <v>8.19</v>
      </c>
      <c r="R84" s="18">
        <v>150.30000000000001</v>
      </c>
      <c r="S84" s="18">
        <v>241.84</v>
      </c>
      <c r="T84" s="18">
        <v>0</v>
      </c>
      <c r="U84" s="18">
        <v>0</v>
      </c>
      <c r="V84" s="18">
        <v>0</v>
      </c>
      <c r="W84" s="18">
        <v>73.063000000000002</v>
      </c>
      <c r="X84" s="18">
        <v>73.063000000000002</v>
      </c>
      <c r="Y84" s="18">
        <v>0</v>
      </c>
      <c r="Z84" s="18">
        <v>2.99</v>
      </c>
      <c r="AA84" s="18">
        <v>164.22</v>
      </c>
      <c r="AB84" s="18">
        <v>240.273</v>
      </c>
      <c r="AC84" s="17" t="s">
        <v>92</v>
      </c>
      <c r="AD84" s="16" t="s">
        <v>272</v>
      </c>
      <c r="AE84" s="16" t="s">
        <v>272</v>
      </c>
      <c r="AF84" s="15" t="s">
        <v>93</v>
      </c>
      <c r="AG84" s="14">
        <v>0</v>
      </c>
      <c r="AH84" s="14">
        <v>0</v>
      </c>
      <c r="AI84" s="13">
        <v>0</v>
      </c>
      <c r="AJ84" s="13">
        <v>0</v>
      </c>
      <c r="AK84" s="13">
        <v>0</v>
      </c>
      <c r="AL84" s="13">
        <v>0</v>
      </c>
      <c r="AM84" s="13">
        <v>0</v>
      </c>
      <c r="AN84" s="12">
        <v>0</v>
      </c>
      <c r="AO84" s="12">
        <v>0</v>
      </c>
      <c r="AP84" s="12">
        <v>0</v>
      </c>
      <c r="AQ84" s="12">
        <v>0</v>
      </c>
      <c r="AR84" s="12">
        <v>0</v>
      </c>
      <c r="AS84" s="12">
        <v>0</v>
      </c>
      <c r="AT84" s="12">
        <v>0</v>
      </c>
      <c r="AU84" s="12">
        <v>0</v>
      </c>
      <c r="AV84" s="12">
        <v>0</v>
      </c>
      <c r="AW84" s="12">
        <v>0</v>
      </c>
      <c r="AX84" s="12">
        <v>0</v>
      </c>
      <c r="AY84" s="12">
        <v>0</v>
      </c>
      <c r="AZ84" s="12">
        <v>0</v>
      </c>
      <c r="BA84" s="12">
        <v>0</v>
      </c>
      <c r="BB84" s="12">
        <v>0</v>
      </c>
      <c r="BC84" s="12">
        <v>0</v>
      </c>
      <c r="BD84" s="12">
        <v>0</v>
      </c>
      <c r="BE84" s="12">
        <v>0</v>
      </c>
      <c r="BF84" s="12">
        <v>0</v>
      </c>
      <c r="BG84" s="12">
        <v>30896</v>
      </c>
      <c r="BH84" s="12">
        <v>0</v>
      </c>
      <c r="BI84" s="12">
        <v>0</v>
      </c>
      <c r="BJ84" s="12">
        <v>0</v>
      </c>
      <c r="BK84" s="12">
        <v>0</v>
      </c>
      <c r="BL84" s="12">
        <v>49</v>
      </c>
      <c r="BM84" s="12">
        <v>0</v>
      </c>
      <c r="BN84" s="12">
        <v>0</v>
      </c>
      <c r="BO84" s="12">
        <v>0</v>
      </c>
      <c r="BP84" s="12">
        <v>0</v>
      </c>
      <c r="BQ84" s="12">
        <v>0</v>
      </c>
      <c r="BR84" s="12">
        <v>0</v>
      </c>
      <c r="BS84" s="12">
        <v>0</v>
      </c>
      <c r="BT84" s="12">
        <v>0</v>
      </c>
      <c r="BU84" s="12">
        <v>0</v>
      </c>
      <c r="BV84" s="12">
        <v>0</v>
      </c>
      <c r="BW84" s="12">
        <v>0</v>
      </c>
      <c r="BX84" s="12">
        <v>0</v>
      </c>
      <c r="BY84" s="12">
        <v>0</v>
      </c>
    </row>
    <row r="85" spans="1:77">
      <c r="A85" s="24">
        <v>2018</v>
      </c>
      <c r="B85" s="24" t="s">
        <v>275</v>
      </c>
      <c r="C85" s="24" t="s">
        <v>276</v>
      </c>
      <c r="D85" s="24" t="s">
        <v>277</v>
      </c>
      <c r="E85" s="24" t="s">
        <v>88</v>
      </c>
      <c r="F85" s="24" t="s">
        <v>89</v>
      </c>
      <c r="G85" s="23" t="s">
        <v>90</v>
      </c>
      <c r="H85" s="22">
        <v>39689</v>
      </c>
      <c r="I85" s="22">
        <v>42671</v>
      </c>
      <c r="J85" s="21" t="s">
        <v>238</v>
      </c>
      <c r="K85" s="20">
        <v>0</v>
      </c>
      <c r="L85" s="19">
        <v>0</v>
      </c>
      <c r="M85" s="18">
        <v>0</v>
      </c>
      <c r="N85" s="18">
        <v>100</v>
      </c>
      <c r="O85" s="18">
        <v>100</v>
      </c>
      <c r="P85" s="18">
        <v>4.5</v>
      </c>
      <c r="Q85" s="18">
        <v>116.5</v>
      </c>
      <c r="R85" s="18">
        <v>0</v>
      </c>
      <c r="S85" s="18">
        <v>221</v>
      </c>
      <c r="T85" s="18">
        <v>0</v>
      </c>
      <c r="U85" s="18">
        <v>0</v>
      </c>
      <c r="V85" s="18">
        <v>0</v>
      </c>
      <c r="W85" s="18">
        <v>99.570999999999998</v>
      </c>
      <c r="X85" s="18">
        <v>99.570999999999998</v>
      </c>
      <c r="Y85" s="18">
        <v>4.3</v>
      </c>
      <c r="Z85" s="18">
        <v>114.5</v>
      </c>
      <c r="AA85" s="18">
        <v>0</v>
      </c>
      <c r="AB85" s="18">
        <v>218.37099999999998</v>
      </c>
      <c r="AC85" s="17" t="s">
        <v>93</v>
      </c>
      <c r="AD85" s="16" t="s">
        <v>278</v>
      </c>
      <c r="AE85" s="16" t="s">
        <v>101</v>
      </c>
      <c r="AF85" s="15" t="s">
        <v>93</v>
      </c>
      <c r="AG85" s="14">
        <v>0</v>
      </c>
      <c r="AH85" s="14">
        <v>0</v>
      </c>
      <c r="AI85" s="13">
        <v>0</v>
      </c>
      <c r="AJ85" s="13">
        <v>0</v>
      </c>
      <c r="AK85" s="13">
        <v>0</v>
      </c>
      <c r="AL85" s="13">
        <v>0</v>
      </c>
      <c r="AM85" s="13">
        <v>0</v>
      </c>
      <c r="AN85" s="12">
        <v>0</v>
      </c>
      <c r="AO85" s="12">
        <v>0</v>
      </c>
      <c r="AP85" s="12">
        <v>0</v>
      </c>
      <c r="AQ85" s="12">
        <v>0</v>
      </c>
      <c r="AR85" s="12">
        <v>0</v>
      </c>
      <c r="AS85" s="12">
        <v>0</v>
      </c>
      <c r="AT85" s="12">
        <v>0</v>
      </c>
      <c r="AU85" s="12">
        <v>0</v>
      </c>
      <c r="AV85" s="12">
        <v>0</v>
      </c>
      <c r="AW85" s="12">
        <v>0</v>
      </c>
      <c r="AX85" s="12">
        <v>0</v>
      </c>
      <c r="AY85" s="12">
        <v>0</v>
      </c>
      <c r="AZ85" s="12">
        <v>0</v>
      </c>
      <c r="BA85" s="12">
        <v>0</v>
      </c>
      <c r="BB85" s="12">
        <v>0</v>
      </c>
      <c r="BC85" s="12">
        <v>0</v>
      </c>
      <c r="BD85" s="12">
        <v>0</v>
      </c>
      <c r="BE85" s="12">
        <v>0</v>
      </c>
      <c r="BF85" s="12">
        <v>0</v>
      </c>
      <c r="BG85" s="12">
        <v>2600</v>
      </c>
      <c r="BH85" s="12">
        <v>0</v>
      </c>
      <c r="BI85" s="12">
        <v>0</v>
      </c>
      <c r="BJ85" s="12">
        <v>0</v>
      </c>
      <c r="BK85" s="12">
        <v>0</v>
      </c>
      <c r="BL85" s="12">
        <v>0</v>
      </c>
      <c r="BM85" s="12">
        <v>0</v>
      </c>
      <c r="BN85" s="12">
        <v>0</v>
      </c>
      <c r="BO85" s="12">
        <v>0</v>
      </c>
      <c r="BP85" s="12">
        <v>0</v>
      </c>
      <c r="BQ85" s="12">
        <v>0</v>
      </c>
      <c r="BR85" s="12">
        <v>0</v>
      </c>
      <c r="BS85" s="12">
        <v>0</v>
      </c>
      <c r="BT85" s="12">
        <v>0</v>
      </c>
      <c r="BU85" s="12">
        <v>0</v>
      </c>
      <c r="BV85" s="12">
        <v>0</v>
      </c>
      <c r="BW85" s="12">
        <v>0</v>
      </c>
      <c r="BX85" s="12">
        <v>0</v>
      </c>
      <c r="BY85" s="12">
        <v>0</v>
      </c>
    </row>
    <row r="86" spans="1:77">
      <c r="A86" s="24">
        <v>2018</v>
      </c>
      <c r="B86" s="24">
        <v>3356</v>
      </c>
      <c r="C86" s="24" t="s">
        <v>279</v>
      </c>
      <c r="D86" s="24" t="s">
        <v>280</v>
      </c>
      <c r="E86" s="24" t="s">
        <v>88</v>
      </c>
      <c r="F86" s="24" t="s">
        <v>235</v>
      </c>
      <c r="G86" s="23" t="s">
        <v>90</v>
      </c>
      <c r="H86" s="22">
        <v>42348</v>
      </c>
      <c r="I86" s="22">
        <v>42524</v>
      </c>
      <c r="J86" s="21" t="s">
        <v>238</v>
      </c>
      <c r="K86" s="20">
        <v>0</v>
      </c>
      <c r="L86" s="19">
        <v>0</v>
      </c>
      <c r="M86" s="18">
        <v>0</v>
      </c>
      <c r="N86" s="18">
        <v>300</v>
      </c>
      <c r="O86" s="18">
        <v>300</v>
      </c>
      <c r="P86" s="18">
        <v>0</v>
      </c>
      <c r="Q86" s="18">
        <v>0</v>
      </c>
      <c r="R86" s="18">
        <v>0</v>
      </c>
      <c r="S86" s="18">
        <v>300</v>
      </c>
      <c r="T86" s="18">
        <v>0</v>
      </c>
      <c r="U86" s="18">
        <v>0</v>
      </c>
      <c r="V86" s="18">
        <v>0</v>
      </c>
      <c r="W86" s="18">
        <v>300</v>
      </c>
      <c r="X86" s="18">
        <v>300</v>
      </c>
      <c r="Y86" s="18">
        <v>0</v>
      </c>
      <c r="Z86" s="18">
        <v>0</v>
      </c>
      <c r="AA86" s="18">
        <v>0</v>
      </c>
      <c r="AB86" s="18">
        <v>300</v>
      </c>
      <c r="AC86" s="17" t="s">
        <v>92</v>
      </c>
      <c r="AD86" s="16" t="s">
        <v>272</v>
      </c>
      <c r="AE86" s="16" t="s">
        <v>272</v>
      </c>
      <c r="AF86" s="15" t="s">
        <v>92</v>
      </c>
      <c r="AG86" s="14">
        <v>0</v>
      </c>
      <c r="AH86" s="14">
        <v>0</v>
      </c>
      <c r="AI86" s="13">
        <v>0</v>
      </c>
      <c r="AJ86" s="13">
        <v>0</v>
      </c>
      <c r="AK86" s="13">
        <v>0</v>
      </c>
      <c r="AL86" s="13">
        <v>0</v>
      </c>
      <c r="AM86" s="13">
        <v>0</v>
      </c>
      <c r="AN86" s="12">
        <v>0</v>
      </c>
      <c r="AO86" s="12">
        <v>0</v>
      </c>
      <c r="AP86" s="12">
        <v>0</v>
      </c>
      <c r="AQ86" s="12">
        <v>0</v>
      </c>
      <c r="AR86" s="12">
        <v>0</v>
      </c>
      <c r="AS86" s="12">
        <v>0</v>
      </c>
      <c r="AT86" s="12">
        <v>0</v>
      </c>
      <c r="AU86" s="12">
        <v>0</v>
      </c>
      <c r="AV86" s="12">
        <v>0</v>
      </c>
      <c r="AW86" s="12">
        <v>0</v>
      </c>
      <c r="AX86" s="12">
        <v>0</v>
      </c>
      <c r="AY86" s="12">
        <v>0</v>
      </c>
      <c r="AZ86" s="12">
        <v>0</v>
      </c>
      <c r="BA86" s="12">
        <v>0</v>
      </c>
      <c r="BB86" s="12">
        <v>0</v>
      </c>
      <c r="BC86" s="12">
        <v>0</v>
      </c>
      <c r="BD86" s="12">
        <v>0</v>
      </c>
      <c r="BE86" s="12">
        <v>0</v>
      </c>
      <c r="BF86" s="12">
        <v>0</v>
      </c>
      <c r="BG86" s="12">
        <v>0</v>
      </c>
      <c r="BH86" s="12">
        <v>0</v>
      </c>
      <c r="BI86" s="12">
        <v>0</v>
      </c>
      <c r="BJ86" s="12">
        <v>0</v>
      </c>
      <c r="BK86" s="12">
        <v>0</v>
      </c>
      <c r="BL86" s="12">
        <v>0</v>
      </c>
      <c r="BM86" s="12">
        <v>0</v>
      </c>
      <c r="BN86" s="12">
        <v>0</v>
      </c>
      <c r="BO86" s="12">
        <v>0</v>
      </c>
      <c r="BP86" s="12">
        <v>0</v>
      </c>
      <c r="BQ86" s="12">
        <v>0</v>
      </c>
      <c r="BR86" s="12">
        <v>0</v>
      </c>
      <c r="BS86" s="12">
        <v>0</v>
      </c>
      <c r="BT86" s="12">
        <v>0</v>
      </c>
      <c r="BU86" s="12">
        <v>0</v>
      </c>
      <c r="BV86" s="12">
        <v>0</v>
      </c>
      <c r="BW86" s="12">
        <v>0</v>
      </c>
      <c r="BX86" s="12">
        <v>0</v>
      </c>
      <c r="BY86" s="12">
        <v>0</v>
      </c>
    </row>
    <row r="87" spans="1:77">
      <c r="A87" s="1"/>
      <c r="B87" s="3"/>
      <c r="C87" s="5"/>
      <c r="D87" s="1"/>
      <c r="E87" s="1"/>
      <c r="F87" s="1"/>
      <c r="G87" s="4"/>
      <c r="H87" s="4"/>
      <c r="I87" s="4"/>
      <c r="J87" s="4"/>
      <c r="K87" s="2"/>
      <c r="L87" s="1"/>
      <c r="M87" s="11"/>
      <c r="N87" s="11"/>
      <c r="O87" s="11"/>
      <c r="P87" s="11"/>
      <c r="Q87" s="11"/>
      <c r="R87" s="11"/>
      <c r="S87" s="11"/>
      <c r="T87" s="11"/>
      <c r="U87" s="11"/>
      <c r="V87" s="11"/>
      <c r="W87" s="11"/>
      <c r="X87" s="11"/>
      <c r="Y87" s="11"/>
      <c r="Z87" s="11"/>
      <c r="AA87" s="11"/>
      <c r="AB87" s="11"/>
      <c r="AC87" s="4"/>
      <c r="AD87" s="3"/>
      <c r="AE87" s="3"/>
      <c r="AF87" s="2"/>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row>
    <row r="88" spans="1:77">
      <c r="A88" s="1"/>
      <c r="B88" s="3"/>
      <c r="C88" s="5"/>
      <c r="D88" s="1"/>
      <c r="E88" s="1"/>
      <c r="F88" s="1"/>
      <c r="G88" s="4"/>
      <c r="H88" s="4"/>
      <c r="I88" s="4"/>
      <c r="J88" s="4"/>
      <c r="K88" s="2"/>
      <c r="L88" s="1"/>
      <c r="M88" s="11"/>
      <c r="N88" s="11"/>
      <c r="O88" s="11"/>
      <c r="P88" s="11"/>
      <c r="Q88" s="11"/>
      <c r="R88" s="11"/>
      <c r="S88" s="11"/>
      <c r="T88" s="11"/>
      <c r="U88" s="11"/>
      <c r="V88" s="11"/>
      <c r="W88" s="11"/>
      <c r="X88" s="11"/>
      <c r="Y88" s="11"/>
      <c r="Z88" s="11"/>
      <c r="AA88" s="11"/>
      <c r="AB88" s="11"/>
      <c r="AC88" s="4"/>
      <c r="AD88" s="3"/>
      <c r="AE88" s="3"/>
      <c r="AF88" s="2"/>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row>
    <row r="89" spans="1:77">
      <c r="A89" s="6">
        <v>80</v>
      </c>
      <c r="B89" s="6">
        <v>80</v>
      </c>
      <c r="C89" s="6">
        <v>80</v>
      </c>
      <c r="D89" s="6">
        <v>80</v>
      </c>
      <c r="E89" s="6">
        <v>80</v>
      </c>
      <c r="F89" s="6">
        <v>80</v>
      </c>
      <c r="G89" s="6">
        <v>80</v>
      </c>
      <c r="H89" s="6">
        <v>80</v>
      </c>
      <c r="I89" s="6">
        <v>80</v>
      </c>
      <c r="J89" s="9">
        <v>80</v>
      </c>
      <c r="K89" s="10">
        <v>0</v>
      </c>
      <c r="L89" s="6">
        <v>0</v>
      </c>
      <c r="M89" s="6">
        <v>0</v>
      </c>
      <c r="N89" s="6">
        <v>12140.679</v>
      </c>
      <c r="O89" s="6">
        <v>12140.679</v>
      </c>
      <c r="P89" s="6">
        <v>3073.7299999999991</v>
      </c>
      <c r="Q89" s="6">
        <v>16647.806000000004</v>
      </c>
      <c r="R89" s="6">
        <v>12960.762857142858</v>
      </c>
      <c r="S89" s="6">
        <v>44822.977857142847</v>
      </c>
      <c r="T89" s="6">
        <v>0</v>
      </c>
      <c r="U89" s="6">
        <v>0</v>
      </c>
      <c r="V89" s="6">
        <v>0</v>
      </c>
      <c r="W89" s="6">
        <v>11580.198713030744</v>
      </c>
      <c r="X89" s="6">
        <v>11580.198713030744</v>
      </c>
      <c r="Y89" s="6">
        <v>4301.7479999999996</v>
      </c>
      <c r="Z89" s="6">
        <v>28477.214</v>
      </c>
      <c r="AA89" s="6">
        <v>14164.021108180848</v>
      </c>
      <c r="AB89" s="6">
        <v>58523.181821211598</v>
      </c>
      <c r="AC89" s="9">
        <v>80</v>
      </c>
      <c r="AD89" s="8">
        <v>21</v>
      </c>
      <c r="AE89" s="8">
        <v>18</v>
      </c>
      <c r="AF89" s="6">
        <v>80</v>
      </c>
      <c r="AG89" s="6">
        <v>16765430</v>
      </c>
      <c r="AH89" s="6">
        <v>3544.319</v>
      </c>
      <c r="AI89" s="7">
        <v>3.5443190000000002</v>
      </c>
      <c r="AJ89" s="6">
        <v>514721</v>
      </c>
      <c r="AK89" s="6">
        <v>53000</v>
      </c>
      <c r="AL89" s="6">
        <v>461721</v>
      </c>
      <c r="AM89" s="6">
        <v>2475.4700000000003</v>
      </c>
      <c r="AN89" s="6">
        <v>296.37</v>
      </c>
      <c r="AO89" s="6">
        <v>562.6</v>
      </c>
      <c r="AP89" s="6">
        <v>40824</v>
      </c>
      <c r="AQ89" s="6">
        <v>23132562</v>
      </c>
      <c r="AR89" s="6">
        <v>24639095.479452055</v>
      </c>
      <c r="AS89" s="6">
        <v>16902.935000000005</v>
      </c>
      <c r="AT89" s="6">
        <v>3197.1800000000003</v>
      </c>
      <c r="AU89" s="6">
        <v>13410.08</v>
      </c>
      <c r="AV89" s="6">
        <v>13026.267966000001</v>
      </c>
      <c r="AW89" s="6">
        <v>1837.7320339999997</v>
      </c>
      <c r="AX89" s="6">
        <v>2208</v>
      </c>
      <c r="AY89" s="7">
        <v>459</v>
      </c>
      <c r="AZ89" s="7">
        <v>459</v>
      </c>
      <c r="BA89" s="6">
        <v>2009168.1538461538</v>
      </c>
      <c r="BB89" s="6">
        <v>125720</v>
      </c>
      <c r="BC89" s="6">
        <v>1883448.1538461538</v>
      </c>
      <c r="BD89" s="6">
        <v>3715738.9300699299</v>
      </c>
      <c r="BE89" s="6">
        <v>3240640</v>
      </c>
      <c r="BF89" s="6">
        <v>1229.4000000000001</v>
      </c>
      <c r="BG89" s="6">
        <v>12095492</v>
      </c>
      <c r="BH89" s="6">
        <v>10545768</v>
      </c>
      <c r="BI89" s="6">
        <v>191</v>
      </c>
      <c r="BJ89" s="6">
        <v>191</v>
      </c>
      <c r="BK89" s="6">
        <v>0</v>
      </c>
      <c r="BL89" s="6">
        <v>4981.1392657419337</v>
      </c>
      <c r="BM89" s="6">
        <v>30000</v>
      </c>
      <c r="BN89" s="6">
        <v>15000</v>
      </c>
      <c r="BO89" s="6">
        <v>15000</v>
      </c>
      <c r="BP89" s="6">
        <v>30000</v>
      </c>
      <c r="BQ89" s="6">
        <v>15000</v>
      </c>
      <c r="BR89" s="6">
        <v>15000</v>
      </c>
      <c r="BS89" s="6">
        <v>0</v>
      </c>
      <c r="BT89" s="6">
        <v>200</v>
      </c>
      <c r="BU89" s="6">
        <v>130</v>
      </c>
      <c r="BV89" s="6">
        <v>70</v>
      </c>
      <c r="BW89" s="6">
        <v>0</v>
      </c>
      <c r="BX89" s="6">
        <v>0</v>
      </c>
      <c r="BY89" s="6">
        <v>17886977.509861931</v>
      </c>
    </row>
    <row r="90" spans="1:77">
      <c r="A90" s="1"/>
      <c r="B90" s="3"/>
      <c r="C90" s="5"/>
      <c r="D90" s="1"/>
      <c r="E90" s="1"/>
      <c r="F90" s="1"/>
      <c r="G90" s="4"/>
      <c r="H90" s="4"/>
      <c r="I90" s="4"/>
      <c r="J90" s="4"/>
      <c r="K90" s="2"/>
      <c r="L90" s="1"/>
      <c r="M90" s="1"/>
      <c r="N90" s="1"/>
      <c r="O90" s="1"/>
      <c r="P90" s="1"/>
      <c r="Q90" s="1"/>
      <c r="R90" s="1"/>
      <c r="S90" s="1"/>
      <c r="T90" s="1"/>
      <c r="U90" s="1"/>
      <c r="V90" s="1"/>
      <c r="W90" s="1"/>
      <c r="X90" s="1"/>
      <c r="Y90" s="1"/>
      <c r="Z90" s="1"/>
      <c r="AA90" s="1"/>
      <c r="AB90" s="1"/>
      <c r="AC90" s="4"/>
      <c r="AD90" s="3"/>
      <c r="AE90" s="3"/>
      <c r="AF90" s="2"/>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row>
    <row r="91" spans="1:77">
      <c r="A91" s="1" t="s">
        <v>281</v>
      </c>
      <c r="B91" s="3"/>
      <c r="C91" s="5"/>
      <c r="D91" s="1"/>
      <c r="E91" s="1"/>
      <c r="F91" s="1"/>
      <c r="G91" s="4"/>
      <c r="H91" s="4"/>
      <c r="I91" s="4"/>
      <c r="J91" s="4"/>
      <c r="K91" s="2"/>
      <c r="L91" s="1"/>
      <c r="M91" s="1"/>
      <c r="N91" s="1"/>
      <c r="O91" s="1"/>
      <c r="P91" s="1"/>
      <c r="Q91" s="1"/>
      <c r="R91" s="1"/>
      <c r="S91" s="1"/>
      <c r="T91" s="1"/>
      <c r="U91" s="1"/>
      <c r="V91" s="1"/>
      <c r="W91" s="1"/>
      <c r="X91" s="1"/>
      <c r="Y91" s="1"/>
      <c r="Z91" s="1"/>
      <c r="AA91" s="1"/>
      <c r="AB91" s="1"/>
      <c r="AC91" s="4"/>
      <c r="AD91" s="3"/>
      <c r="AE91" s="3"/>
      <c r="AF91" s="2"/>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row>
    <row r="92" spans="1:77">
      <c r="A92" s="1" t="s">
        <v>282</v>
      </c>
      <c r="B92" s="3"/>
      <c r="C92" s="5"/>
      <c r="D92" s="1"/>
      <c r="E92" s="1"/>
      <c r="F92" s="1"/>
      <c r="G92" s="4"/>
      <c r="H92" s="4"/>
      <c r="I92" s="4"/>
      <c r="J92" s="4"/>
      <c r="K92" s="2"/>
      <c r="L92" s="1"/>
      <c r="M92" s="1"/>
      <c r="N92" s="1"/>
      <c r="O92" s="1"/>
      <c r="P92" s="1"/>
      <c r="Q92" s="1"/>
      <c r="R92" s="1"/>
      <c r="S92" s="1"/>
      <c r="T92" s="1"/>
      <c r="U92" s="1"/>
      <c r="V92" s="1"/>
      <c r="W92" s="1"/>
      <c r="X92" s="1"/>
      <c r="Y92" s="1"/>
      <c r="Z92" s="1"/>
      <c r="AA92" s="1"/>
      <c r="AB92" s="1"/>
      <c r="AC92" s="4"/>
      <c r="AD92" s="3"/>
      <c r="AE92" s="3"/>
      <c r="AF92" s="2"/>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row>
    <row r="93" spans="1:77">
      <c r="A93" s="1" t="s">
        <v>283</v>
      </c>
      <c r="B93" s="3"/>
      <c r="C93" s="5"/>
      <c r="D93" s="1"/>
      <c r="E93" s="1"/>
      <c r="F93" s="1"/>
      <c r="G93" s="4"/>
      <c r="H93" s="4"/>
      <c r="I93" s="4"/>
      <c r="J93" s="4"/>
      <c r="K93" s="2"/>
      <c r="L93" s="1"/>
      <c r="M93" s="1"/>
      <c r="N93" s="1"/>
      <c r="O93" s="1"/>
      <c r="P93" s="1"/>
      <c r="Q93" s="1"/>
      <c r="R93" s="1"/>
      <c r="S93" s="1"/>
      <c r="T93" s="1"/>
      <c r="U93" s="1"/>
      <c r="V93" s="1"/>
      <c r="W93" s="1"/>
      <c r="X93" s="1"/>
      <c r="Y93" s="1"/>
      <c r="Z93" s="1"/>
      <c r="AA93" s="1"/>
      <c r="AB93" s="1"/>
      <c r="AC93" s="4"/>
      <c r="AD93" s="3"/>
      <c r="AE93" s="3"/>
      <c r="AF93" s="2"/>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row>
    <row r="94" spans="1:77">
      <c r="A94" s="1" t="s">
        <v>284</v>
      </c>
    </row>
    <row r="95" spans="1:77">
      <c r="A95" s="1" t="s">
        <v>285</v>
      </c>
    </row>
    <row r="96" spans="1:77">
      <c r="A96" s="1"/>
    </row>
    <row r="97" spans="1:1">
      <c r="A97" s="1" t="s">
        <v>286</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CE77-C96C-4A4C-A7A2-EA42E4351097}">
  <dimension ref="A1:D103"/>
  <sheetViews>
    <sheetView topLeftCell="A93" zoomScale="135" workbookViewId="0">
      <selection activeCell="C115" sqref="C115"/>
    </sheetView>
  </sheetViews>
  <sheetFormatPr baseColWidth="10" defaultColWidth="10.83203125" defaultRowHeight="16"/>
  <cols>
    <col min="1" max="2" width="10.83203125" style="84"/>
    <col min="3" max="3" width="78.6640625" style="84" customWidth="1"/>
    <col min="4" max="4" width="13.33203125" style="89" customWidth="1"/>
    <col min="5" max="16384" width="10.83203125" style="84"/>
  </cols>
  <sheetData>
    <row r="1" spans="1:4">
      <c r="A1" s="90" t="s">
        <v>0</v>
      </c>
      <c r="B1" s="81"/>
      <c r="C1" s="82"/>
      <c r="D1" s="83"/>
    </row>
    <row r="2" spans="1:4">
      <c r="A2" s="90" t="s">
        <v>287</v>
      </c>
      <c r="B2" s="81"/>
      <c r="C2" s="82"/>
      <c r="D2" s="83"/>
    </row>
    <row r="3" spans="1:4">
      <c r="A3" s="90" t="s">
        <v>288</v>
      </c>
      <c r="B3" s="81"/>
      <c r="C3" s="82"/>
      <c r="D3" s="83"/>
    </row>
    <row r="4" spans="1:4">
      <c r="A4" s="91" t="s">
        <v>289</v>
      </c>
      <c r="B4" s="81"/>
      <c r="C4" s="82"/>
      <c r="D4" s="83"/>
    </row>
    <row r="5" spans="1:4">
      <c r="A5" s="85"/>
      <c r="B5" s="86"/>
      <c r="C5" s="82"/>
      <c r="D5" s="83"/>
    </row>
    <row r="6" spans="1:4">
      <c r="A6" s="92" t="s">
        <v>290</v>
      </c>
      <c r="B6" s="92" t="s">
        <v>291</v>
      </c>
      <c r="C6" s="93" t="s">
        <v>292</v>
      </c>
      <c r="D6" s="94" t="s">
        <v>293</v>
      </c>
    </row>
    <row r="7" spans="1:4" s="87" customFormat="1">
      <c r="A7" s="95" t="s">
        <v>294</v>
      </c>
      <c r="B7" s="95"/>
      <c r="C7" s="96"/>
      <c r="D7" s="97"/>
    </row>
    <row r="8" spans="1:4" s="88" customFormat="1">
      <c r="A8" s="98" t="s">
        <v>295</v>
      </c>
      <c r="B8" s="98"/>
      <c r="C8" s="99"/>
      <c r="D8" s="100"/>
    </row>
    <row r="9" spans="1:4">
      <c r="A9" s="101">
        <v>1.2</v>
      </c>
      <c r="B9" s="101" t="s">
        <v>296</v>
      </c>
      <c r="C9" s="102" t="s">
        <v>297</v>
      </c>
      <c r="D9" s="103">
        <v>5955</v>
      </c>
    </row>
    <row r="10" spans="1:4">
      <c r="A10" s="101">
        <v>2.1</v>
      </c>
      <c r="B10" s="101" t="s">
        <v>296</v>
      </c>
      <c r="C10" s="102" t="s">
        <v>298</v>
      </c>
      <c r="D10" s="103">
        <v>1466</v>
      </c>
    </row>
    <row r="11" spans="1:4">
      <c r="A11" s="101">
        <v>3.3</v>
      </c>
      <c r="B11" s="101" t="s">
        <v>296</v>
      </c>
      <c r="C11" s="102" t="s">
        <v>299</v>
      </c>
      <c r="D11" s="103">
        <v>1240000</v>
      </c>
    </row>
    <row r="12" spans="1:4">
      <c r="A12" s="101">
        <v>4.0999999999999996</v>
      </c>
      <c r="B12" s="101" t="s">
        <v>296</v>
      </c>
      <c r="C12" s="102" t="s">
        <v>300</v>
      </c>
      <c r="D12" s="103">
        <v>112000</v>
      </c>
    </row>
    <row r="13" spans="1:4">
      <c r="A13" s="101">
        <v>5.0999999999999996</v>
      </c>
      <c r="B13" s="101" t="s">
        <v>296</v>
      </c>
      <c r="C13" s="102" t="s">
        <v>301</v>
      </c>
      <c r="D13" s="103">
        <v>112000</v>
      </c>
    </row>
    <row r="14" spans="1:4">
      <c r="A14" s="101" t="s">
        <v>302</v>
      </c>
      <c r="B14" s="101" t="s">
        <v>303</v>
      </c>
      <c r="C14" s="102" t="s">
        <v>304</v>
      </c>
      <c r="D14" s="103">
        <v>801</v>
      </c>
    </row>
    <row r="15" spans="1:4">
      <c r="A15" s="101" t="s">
        <v>305</v>
      </c>
      <c r="B15" s="101" t="s">
        <v>303</v>
      </c>
      <c r="C15" s="102" t="s">
        <v>306</v>
      </c>
      <c r="D15" s="103">
        <v>12</v>
      </c>
    </row>
    <row r="16" spans="1:4">
      <c r="A16" s="101" t="s">
        <v>307</v>
      </c>
      <c r="B16" s="101" t="s">
        <v>303</v>
      </c>
      <c r="C16" s="102" t="s">
        <v>308</v>
      </c>
      <c r="D16" s="103">
        <v>866</v>
      </c>
    </row>
    <row r="17" spans="1:4">
      <c r="A17" s="101" t="s">
        <v>309</v>
      </c>
      <c r="B17" s="101" t="s">
        <v>303</v>
      </c>
      <c r="C17" s="102" t="s">
        <v>310</v>
      </c>
      <c r="D17" s="103">
        <v>4</v>
      </c>
    </row>
    <row r="18" spans="1:4">
      <c r="A18" s="101" t="s">
        <v>311</v>
      </c>
      <c r="B18" s="101" t="s">
        <v>303</v>
      </c>
      <c r="C18" s="102" t="s">
        <v>312</v>
      </c>
      <c r="D18" s="103">
        <v>2</v>
      </c>
    </row>
    <row r="19" spans="1:4" s="88" customFormat="1">
      <c r="A19" s="98" t="s">
        <v>313</v>
      </c>
      <c r="B19" s="98"/>
      <c r="C19" s="99"/>
      <c r="D19" s="100"/>
    </row>
    <row r="20" spans="1:4">
      <c r="A20" s="101">
        <v>1.2</v>
      </c>
      <c r="B20" s="101" t="s">
        <v>296</v>
      </c>
      <c r="C20" s="102" t="s">
        <v>297</v>
      </c>
      <c r="D20" s="103">
        <v>760</v>
      </c>
    </row>
    <row r="21" spans="1:4">
      <c r="A21" s="101">
        <v>3.1</v>
      </c>
      <c r="B21" s="101" t="s">
        <v>296</v>
      </c>
      <c r="C21" s="102" t="s">
        <v>314</v>
      </c>
      <c r="D21" s="103">
        <v>647128</v>
      </c>
    </row>
    <row r="22" spans="1:4">
      <c r="A22" s="101" t="s">
        <v>315</v>
      </c>
      <c r="B22" s="101" t="s">
        <v>303</v>
      </c>
      <c r="C22" s="102" t="s">
        <v>316</v>
      </c>
      <c r="D22" s="103">
        <v>3</v>
      </c>
    </row>
    <row r="23" spans="1:4" s="88" customFormat="1">
      <c r="A23" s="98" t="s">
        <v>317</v>
      </c>
      <c r="B23" s="98"/>
      <c r="C23" s="99"/>
      <c r="D23" s="100"/>
    </row>
    <row r="24" spans="1:4">
      <c r="A24" s="101">
        <v>1.2</v>
      </c>
      <c r="B24" s="101" t="s">
        <v>296</v>
      </c>
      <c r="C24" s="102" t="s">
        <v>297</v>
      </c>
      <c r="D24" s="103">
        <v>1093</v>
      </c>
    </row>
    <row r="25" spans="1:4">
      <c r="A25" s="101">
        <v>1.3</v>
      </c>
      <c r="B25" s="101" t="s">
        <v>296</v>
      </c>
      <c r="C25" s="102" t="s">
        <v>318</v>
      </c>
      <c r="D25" s="103">
        <v>15900</v>
      </c>
    </row>
    <row r="26" spans="1:4">
      <c r="A26" s="101">
        <v>2.1</v>
      </c>
      <c r="B26" s="101" t="s">
        <v>296</v>
      </c>
      <c r="C26" s="102" t="s">
        <v>298</v>
      </c>
      <c r="D26" s="103">
        <v>241</v>
      </c>
    </row>
    <row r="27" spans="1:4">
      <c r="A27" s="101">
        <v>2.4</v>
      </c>
      <c r="B27" s="101" t="s">
        <v>296</v>
      </c>
      <c r="C27" s="102" t="s">
        <v>319</v>
      </c>
      <c r="D27" s="103">
        <v>196761</v>
      </c>
    </row>
    <row r="28" spans="1:4">
      <c r="A28" s="101">
        <v>3.1</v>
      </c>
      <c r="B28" s="101" t="s">
        <v>296</v>
      </c>
      <c r="C28" s="102" t="s">
        <v>314</v>
      </c>
      <c r="D28" s="103">
        <v>315046</v>
      </c>
    </row>
    <row r="29" spans="1:4">
      <c r="A29" s="101">
        <v>3.3</v>
      </c>
      <c r="B29" s="101" t="s">
        <v>296</v>
      </c>
      <c r="C29" s="102" t="s">
        <v>299</v>
      </c>
      <c r="D29" s="103">
        <v>336558</v>
      </c>
    </row>
    <row r="30" spans="1:4">
      <c r="A30" s="101">
        <v>4.0999999999999996</v>
      </c>
      <c r="B30" s="101" t="s">
        <v>296</v>
      </c>
      <c r="C30" s="102" t="s">
        <v>300</v>
      </c>
      <c r="D30" s="103">
        <v>336558</v>
      </c>
    </row>
    <row r="31" spans="1:4">
      <c r="A31" s="101">
        <v>4.2</v>
      </c>
      <c r="B31" s="101" t="s">
        <v>296</v>
      </c>
      <c r="C31" s="102" t="s">
        <v>320</v>
      </c>
      <c r="D31" s="103">
        <v>6</v>
      </c>
    </row>
    <row r="32" spans="1:4" ht="15" customHeight="1">
      <c r="A32" s="101">
        <v>4.3</v>
      </c>
      <c r="B32" s="101" t="s">
        <v>296</v>
      </c>
      <c r="C32" s="102" t="s">
        <v>321</v>
      </c>
      <c r="D32" s="103">
        <v>5</v>
      </c>
    </row>
    <row r="33" spans="1:4" ht="14" customHeight="1">
      <c r="A33" s="101" t="s">
        <v>322</v>
      </c>
      <c r="B33" s="101" t="s">
        <v>303</v>
      </c>
      <c r="C33" s="102" t="s">
        <v>323</v>
      </c>
      <c r="D33" s="103">
        <v>1</v>
      </c>
    </row>
    <row r="34" spans="1:4">
      <c r="A34" s="101" t="s">
        <v>324</v>
      </c>
      <c r="B34" s="101" t="s">
        <v>303</v>
      </c>
      <c r="C34" s="102" t="s">
        <v>325</v>
      </c>
      <c r="D34" s="103">
        <v>196761</v>
      </c>
    </row>
    <row r="35" spans="1:4" ht="14" customHeight="1">
      <c r="A35" s="101" t="s">
        <v>326</v>
      </c>
      <c r="B35" s="101" t="s">
        <v>303</v>
      </c>
      <c r="C35" s="102" t="s">
        <v>327</v>
      </c>
      <c r="D35" s="103">
        <v>5</v>
      </c>
    </row>
    <row r="36" spans="1:4">
      <c r="A36" s="101" t="s">
        <v>328</v>
      </c>
      <c r="B36" s="101" t="s">
        <v>303</v>
      </c>
      <c r="C36" s="102" t="s">
        <v>329</v>
      </c>
      <c r="D36" s="103">
        <v>5</v>
      </c>
    </row>
    <row r="37" spans="1:4">
      <c r="A37" s="101" t="s">
        <v>315</v>
      </c>
      <c r="B37" s="101" t="s">
        <v>303</v>
      </c>
      <c r="C37" s="102" t="s">
        <v>316</v>
      </c>
      <c r="D37" s="103">
        <v>2</v>
      </c>
    </row>
    <row r="38" spans="1:4" ht="16" customHeight="1">
      <c r="A38" s="101" t="s">
        <v>305</v>
      </c>
      <c r="B38" s="101" t="s">
        <v>303</v>
      </c>
      <c r="C38" s="102" t="s">
        <v>306</v>
      </c>
      <c r="D38" s="103">
        <v>5</v>
      </c>
    </row>
    <row r="39" spans="1:4" ht="15" customHeight="1">
      <c r="A39" s="101" t="s">
        <v>330</v>
      </c>
      <c r="B39" s="101" t="s">
        <v>303</v>
      </c>
      <c r="C39" s="104" t="s">
        <v>331</v>
      </c>
      <c r="D39" s="105">
        <v>2</v>
      </c>
    </row>
    <row r="40" spans="1:4" ht="15" customHeight="1">
      <c r="A40" s="101" t="s">
        <v>332</v>
      </c>
      <c r="B40" s="101" t="s">
        <v>303</v>
      </c>
      <c r="C40" s="104" t="s">
        <v>333</v>
      </c>
      <c r="D40" s="105">
        <v>5</v>
      </c>
    </row>
    <row r="41" spans="1:4" ht="15" customHeight="1">
      <c r="A41" s="101" t="s">
        <v>311</v>
      </c>
      <c r="B41" s="101" t="s">
        <v>303</v>
      </c>
      <c r="C41" s="104" t="s">
        <v>312</v>
      </c>
      <c r="D41" s="105">
        <v>5</v>
      </c>
    </row>
    <row r="42" spans="1:4" ht="15" customHeight="1">
      <c r="A42" s="101" t="s">
        <v>334</v>
      </c>
      <c r="B42" s="101" t="s">
        <v>303</v>
      </c>
      <c r="C42" s="104" t="s">
        <v>335</v>
      </c>
      <c r="D42" s="105">
        <v>2</v>
      </c>
    </row>
    <row r="43" spans="1:4" ht="15" customHeight="1">
      <c r="A43" s="95" t="s">
        <v>336</v>
      </c>
      <c r="B43" s="101"/>
      <c r="C43" s="106"/>
      <c r="D43" s="107"/>
    </row>
    <row r="44" spans="1:4" s="88" customFormat="1" ht="15" customHeight="1">
      <c r="A44" s="98" t="s">
        <v>337</v>
      </c>
      <c r="B44" s="98"/>
      <c r="C44" s="99"/>
      <c r="D44" s="100"/>
    </row>
    <row r="45" spans="1:4" ht="15" customHeight="1">
      <c r="A45" s="101">
        <v>3.1</v>
      </c>
      <c r="B45" s="101" t="s">
        <v>296</v>
      </c>
      <c r="C45" s="102" t="s">
        <v>314</v>
      </c>
      <c r="D45" s="103">
        <v>259875</v>
      </c>
    </row>
    <row r="46" spans="1:4" ht="15" customHeight="1">
      <c r="A46" s="101" t="s">
        <v>315</v>
      </c>
      <c r="B46" s="101" t="s">
        <v>303</v>
      </c>
      <c r="C46" s="102" t="s">
        <v>316</v>
      </c>
      <c r="D46" s="103">
        <v>1</v>
      </c>
    </row>
    <row r="47" spans="1:4" ht="15" customHeight="1">
      <c r="A47" s="101" t="s">
        <v>334</v>
      </c>
      <c r="B47" s="101" t="s">
        <v>303</v>
      </c>
      <c r="C47" s="102" t="s">
        <v>335</v>
      </c>
      <c r="D47" s="103">
        <v>2</v>
      </c>
    </row>
    <row r="48" spans="1:4" s="87" customFormat="1" ht="15" customHeight="1">
      <c r="A48" s="95" t="s">
        <v>338</v>
      </c>
      <c r="B48" s="95"/>
      <c r="C48" s="108"/>
      <c r="D48" s="109"/>
    </row>
    <row r="49" spans="1:4" s="88" customFormat="1" ht="15" customHeight="1">
      <c r="A49" s="110" t="s">
        <v>339</v>
      </c>
      <c r="B49" s="98"/>
      <c r="C49" s="111"/>
      <c r="D49" s="112"/>
    </row>
    <row r="50" spans="1:4" ht="15" customHeight="1">
      <c r="A50" s="113" t="s">
        <v>330</v>
      </c>
      <c r="B50" s="101" t="s">
        <v>303</v>
      </c>
      <c r="C50" s="104" t="s">
        <v>331</v>
      </c>
      <c r="D50" s="105">
        <v>2</v>
      </c>
    </row>
    <row r="51" spans="1:4" ht="15" customHeight="1">
      <c r="A51" s="113" t="s">
        <v>340</v>
      </c>
      <c r="B51" s="101" t="s">
        <v>303</v>
      </c>
      <c r="C51" s="104" t="s">
        <v>341</v>
      </c>
      <c r="D51" s="105">
        <v>181</v>
      </c>
    </row>
    <row r="52" spans="1:4" s="88" customFormat="1" ht="15" customHeight="1">
      <c r="A52" s="110" t="s">
        <v>342</v>
      </c>
      <c r="B52" s="98"/>
      <c r="C52" s="111"/>
      <c r="D52" s="112"/>
    </row>
    <row r="53" spans="1:4" ht="15" customHeight="1">
      <c r="A53" s="113" t="s">
        <v>340</v>
      </c>
      <c r="B53" s="101" t="s">
        <v>303</v>
      </c>
      <c r="C53" s="104" t="s">
        <v>341</v>
      </c>
      <c r="D53" s="105">
        <v>750</v>
      </c>
    </row>
    <row r="54" spans="1:4" s="88" customFormat="1" ht="15" customHeight="1">
      <c r="A54" s="110" t="s">
        <v>343</v>
      </c>
      <c r="B54" s="98"/>
      <c r="C54" s="111"/>
      <c r="D54" s="112"/>
    </row>
    <row r="55" spans="1:4" ht="15" customHeight="1">
      <c r="A55" s="113">
        <v>6.1</v>
      </c>
      <c r="B55" s="101" t="s">
        <v>296</v>
      </c>
      <c r="C55" s="104" t="s">
        <v>344</v>
      </c>
      <c r="D55" s="105">
        <v>105</v>
      </c>
    </row>
    <row r="56" spans="1:4" ht="15" customHeight="1">
      <c r="A56" s="113" t="s">
        <v>345</v>
      </c>
      <c r="B56" s="101" t="s">
        <v>303</v>
      </c>
      <c r="C56" s="104" t="s">
        <v>346</v>
      </c>
      <c r="D56" s="105">
        <v>1</v>
      </c>
    </row>
    <row r="57" spans="1:4" ht="15" customHeight="1">
      <c r="A57" s="113" t="s">
        <v>340</v>
      </c>
      <c r="B57" s="101" t="s">
        <v>303</v>
      </c>
      <c r="C57" s="104" t="s">
        <v>341</v>
      </c>
      <c r="D57" s="105">
        <v>22</v>
      </c>
    </row>
    <row r="58" spans="1:4" ht="15" customHeight="1">
      <c r="A58" s="113" t="s">
        <v>347</v>
      </c>
      <c r="B58" s="101" t="s">
        <v>303</v>
      </c>
      <c r="C58" s="104" t="s">
        <v>348</v>
      </c>
      <c r="D58" s="105">
        <v>1</v>
      </c>
    </row>
    <row r="59" spans="1:4" s="88" customFormat="1" ht="15" customHeight="1">
      <c r="A59" s="110" t="s">
        <v>349</v>
      </c>
      <c r="B59" s="98"/>
      <c r="C59" s="111"/>
      <c r="D59" s="112"/>
    </row>
    <row r="60" spans="1:4" ht="15" customHeight="1">
      <c r="A60" s="113" t="s">
        <v>350</v>
      </c>
      <c r="B60" s="101" t="s">
        <v>303</v>
      </c>
      <c r="C60" s="104" t="s">
        <v>351</v>
      </c>
      <c r="D60" s="105">
        <v>1</v>
      </c>
    </row>
    <row r="61" spans="1:4" s="88" customFormat="1" ht="15" customHeight="1">
      <c r="A61" s="110" t="s">
        <v>352</v>
      </c>
      <c r="B61" s="98"/>
      <c r="C61" s="111"/>
      <c r="D61" s="112"/>
    </row>
    <row r="62" spans="1:4" ht="15" customHeight="1">
      <c r="A62" s="113" t="s">
        <v>353</v>
      </c>
      <c r="B62" s="101" t="s">
        <v>303</v>
      </c>
      <c r="C62" s="104" t="s">
        <v>354</v>
      </c>
      <c r="D62" s="105">
        <v>1</v>
      </c>
    </row>
    <row r="63" spans="1:4" ht="15" customHeight="1">
      <c r="A63" s="113" t="s">
        <v>347</v>
      </c>
      <c r="B63" s="101" t="s">
        <v>303</v>
      </c>
      <c r="C63" s="104" t="s">
        <v>348</v>
      </c>
      <c r="D63" s="105">
        <v>1</v>
      </c>
    </row>
    <row r="64" spans="1:4" s="88" customFormat="1" ht="15" customHeight="1">
      <c r="A64" s="110" t="s">
        <v>355</v>
      </c>
      <c r="B64" s="98"/>
      <c r="C64" s="111"/>
      <c r="D64" s="112"/>
    </row>
    <row r="65" spans="1:4" ht="15" customHeight="1">
      <c r="A65" s="113">
        <v>6.1</v>
      </c>
      <c r="B65" s="101" t="s">
        <v>296</v>
      </c>
      <c r="C65" s="104" t="s">
        <v>344</v>
      </c>
      <c r="D65" s="105">
        <v>17</v>
      </c>
    </row>
    <row r="66" spans="1:4" ht="15" customHeight="1">
      <c r="A66" s="113" t="s">
        <v>356</v>
      </c>
      <c r="B66" s="101" t="s">
        <v>303</v>
      </c>
      <c r="C66" s="104" t="s">
        <v>357</v>
      </c>
      <c r="D66" s="105">
        <v>408</v>
      </c>
    </row>
    <row r="67" spans="1:4" ht="15" customHeight="1">
      <c r="A67" s="113" t="s">
        <v>330</v>
      </c>
      <c r="B67" s="101" t="s">
        <v>303</v>
      </c>
      <c r="C67" s="104" t="s">
        <v>331</v>
      </c>
      <c r="D67" s="105">
        <v>1</v>
      </c>
    </row>
    <row r="68" spans="1:4" s="88" customFormat="1" ht="15" customHeight="1">
      <c r="A68" s="110" t="s">
        <v>358</v>
      </c>
      <c r="B68" s="98"/>
      <c r="C68" s="111"/>
      <c r="D68" s="112"/>
    </row>
    <row r="69" spans="1:4" ht="15" customHeight="1">
      <c r="A69" s="113">
        <v>6.2</v>
      </c>
      <c r="B69" s="101" t="s">
        <v>296</v>
      </c>
      <c r="C69" s="104" t="s">
        <v>359</v>
      </c>
      <c r="D69" s="105">
        <v>1</v>
      </c>
    </row>
    <row r="70" spans="1:4" ht="15" customHeight="1">
      <c r="A70" s="113" t="s">
        <v>345</v>
      </c>
      <c r="B70" s="101" t="s">
        <v>303</v>
      </c>
      <c r="C70" s="104" t="s">
        <v>346</v>
      </c>
      <c r="D70" s="105">
        <v>3</v>
      </c>
    </row>
    <row r="71" spans="1:4" s="88" customFormat="1" ht="15" customHeight="1">
      <c r="A71" s="110" t="s">
        <v>360</v>
      </c>
      <c r="B71" s="98"/>
      <c r="C71" s="111"/>
      <c r="D71" s="112"/>
    </row>
    <row r="72" spans="1:4" ht="15" customHeight="1">
      <c r="A72" s="113" t="s">
        <v>353</v>
      </c>
      <c r="B72" s="101" t="s">
        <v>303</v>
      </c>
      <c r="C72" s="104" t="s">
        <v>354</v>
      </c>
      <c r="D72" s="105">
        <v>1</v>
      </c>
    </row>
    <row r="73" spans="1:4" s="88" customFormat="1" ht="15" customHeight="1">
      <c r="A73" s="110" t="s">
        <v>361</v>
      </c>
      <c r="B73" s="98"/>
      <c r="C73" s="111"/>
      <c r="D73" s="112"/>
    </row>
    <row r="74" spans="1:4" ht="15" customHeight="1">
      <c r="A74" s="113" t="s">
        <v>347</v>
      </c>
      <c r="B74" s="101" t="s">
        <v>303</v>
      </c>
      <c r="C74" s="104" t="s">
        <v>348</v>
      </c>
      <c r="D74" s="105">
        <v>1</v>
      </c>
    </row>
    <row r="75" spans="1:4" s="88" customFormat="1" ht="15" customHeight="1">
      <c r="A75" s="110" t="s">
        <v>362</v>
      </c>
      <c r="B75" s="98"/>
      <c r="C75" s="111"/>
      <c r="D75" s="112"/>
    </row>
    <row r="76" spans="1:4" ht="15" customHeight="1">
      <c r="A76" s="113" t="s">
        <v>363</v>
      </c>
      <c r="B76" s="101" t="s">
        <v>303</v>
      </c>
      <c r="C76" s="104" t="s">
        <v>364</v>
      </c>
      <c r="D76" s="105">
        <v>1</v>
      </c>
    </row>
    <row r="77" spans="1:4" ht="15" customHeight="1">
      <c r="A77" s="113" t="s">
        <v>365</v>
      </c>
      <c r="B77" s="101" t="s">
        <v>303</v>
      </c>
      <c r="C77" s="104" t="s">
        <v>366</v>
      </c>
      <c r="D77" s="105">
        <v>1</v>
      </c>
    </row>
    <row r="78" spans="1:4" s="88" customFormat="1" ht="15" customHeight="1">
      <c r="A78" s="110" t="s">
        <v>367</v>
      </c>
      <c r="B78" s="98"/>
      <c r="C78" s="111"/>
      <c r="D78" s="112"/>
    </row>
    <row r="79" spans="1:4" ht="15" customHeight="1">
      <c r="A79" s="113" t="s">
        <v>340</v>
      </c>
      <c r="B79" s="101" t="s">
        <v>303</v>
      </c>
      <c r="C79" s="104" t="s">
        <v>341</v>
      </c>
      <c r="D79" s="105">
        <v>200</v>
      </c>
    </row>
    <row r="80" spans="1:4" ht="15" customHeight="1">
      <c r="A80" s="113" t="s">
        <v>347</v>
      </c>
      <c r="B80" s="101" t="s">
        <v>303</v>
      </c>
      <c r="C80" s="104" t="s">
        <v>348</v>
      </c>
      <c r="D80" s="105">
        <v>2</v>
      </c>
    </row>
    <row r="81" spans="1:4" s="88" customFormat="1" ht="15" customHeight="1">
      <c r="A81" s="110" t="s">
        <v>368</v>
      </c>
      <c r="B81" s="98"/>
      <c r="C81" s="111"/>
      <c r="D81" s="112"/>
    </row>
    <row r="82" spans="1:4" ht="15" customHeight="1">
      <c r="A82" s="113" t="s">
        <v>356</v>
      </c>
      <c r="B82" s="101" t="s">
        <v>303</v>
      </c>
      <c r="C82" s="104" t="s">
        <v>357</v>
      </c>
      <c r="D82" s="105">
        <v>51</v>
      </c>
    </row>
    <row r="83" spans="1:4" ht="15" customHeight="1">
      <c r="A83" s="113" t="s">
        <v>315</v>
      </c>
      <c r="B83" s="101" t="s">
        <v>303</v>
      </c>
      <c r="C83" s="104" t="s">
        <v>316</v>
      </c>
      <c r="D83" s="105">
        <v>1</v>
      </c>
    </row>
    <row r="84" spans="1:4" s="88" customFormat="1" ht="15" customHeight="1">
      <c r="A84" s="110" t="s">
        <v>369</v>
      </c>
      <c r="B84" s="98"/>
      <c r="C84" s="111"/>
      <c r="D84" s="112"/>
    </row>
    <row r="85" spans="1:4" ht="15" customHeight="1">
      <c r="A85" s="113">
        <v>6.1</v>
      </c>
      <c r="B85" s="101" t="s">
        <v>296</v>
      </c>
      <c r="C85" s="104" t="s">
        <v>344</v>
      </c>
      <c r="D85" s="105">
        <v>3</v>
      </c>
    </row>
    <row r="86" spans="1:4" ht="15" customHeight="1">
      <c r="A86" s="113" t="s">
        <v>370</v>
      </c>
      <c r="B86" s="101" t="s">
        <v>303</v>
      </c>
      <c r="C86" s="104" t="s">
        <v>371</v>
      </c>
      <c r="D86" s="105">
        <v>75</v>
      </c>
    </row>
    <row r="87" spans="1:4" ht="15" customHeight="1">
      <c r="A87" s="113" t="s">
        <v>322</v>
      </c>
      <c r="B87" s="101" t="s">
        <v>303</v>
      </c>
      <c r="C87" s="104" t="s">
        <v>323</v>
      </c>
      <c r="D87" s="105">
        <v>1</v>
      </c>
    </row>
    <row r="88" spans="1:4" ht="15" customHeight="1">
      <c r="A88" s="113" t="s">
        <v>347</v>
      </c>
      <c r="B88" s="101" t="s">
        <v>303</v>
      </c>
      <c r="C88" s="104" t="s">
        <v>348</v>
      </c>
      <c r="D88" s="105">
        <v>3</v>
      </c>
    </row>
    <row r="89" spans="1:4" s="88" customFormat="1" ht="15" customHeight="1">
      <c r="A89" s="110" t="s">
        <v>372</v>
      </c>
      <c r="B89" s="98"/>
      <c r="C89" s="111"/>
      <c r="D89" s="112"/>
    </row>
    <row r="90" spans="1:4" ht="15" customHeight="1">
      <c r="A90" s="113" t="s">
        <v>365</v>
      </c>
      <c r="B90" s="101" t="s">
        <v>303</v>
      </c>
      <c r="C90" s="104" t="s">
        <v>366</v>
      </c>
      <c r="D90" s="105">
        <v>1</v>
      </c>
    </row>
    <row r="91" spans="1:4" s="88" customFormat="1" ht="15" customHeight="1">
      <c r="A91" s="110" t="s">
        <v>373</v>
      </c>
      <c r="B91" s="98"/>
      <c r="C91" s="111"/>
      <c r="D91" s="112"/>
    </row>
    <row r="92" spans="1:4" ht="15" customHeight="1">
      <c r="A92" s="113" t="s">
        <v>340</v>
      </c>
      <c r="B92" s="101" t="s">
        <v>303</v>
      </c>
      <c r="C92" s="104" t="s">
        <v>341</v>
      </c>
      <c r="D92" s="105">
        <v>100</v>
      </c>
    </row>
    <row r="93" spans="1:4" s="88" customFormat="1" ht="15" customHeight="1">
      <c r="A93" s="110" t="s">
        <v>374</v>
      </c>
      <c r="B93" s="98"/>
      <c r="C93" s="111"/>
      <c r="D93" s="112"/>
    </row>
    <row r="94" spans="1:4" ht="15" customHeight="1">
      <c r="A94" s="113" t="s">
        <v>345</v>
      </c>
      <c r="B94" s="101" t="s">
        <v>303</v>
      </c>
      <c r="C94" s="104" t="s">
        <v>346</v>
      </c>
      <c r="D94" s="105">
        <v>1</v>
      </c>
    </row>
    <row r="95" spans="1:4" s="88" customFormat="1" ht="15" customHeight="1">
      <c r="A95" s="110" t="s">
        <v>375</v>
      </c>
      <c r="B95" s="98"/>
      <c r="C95" s="111"/>
      <c r="D95" s="112"/>
    </row>
    <row r="96" spans="1:4" ht="15" customHeight="1">
      <c r="A96" s="113" t="s">
        <v>376</v>
      </c>
      <c r="B96" s="101" t="s">
        <v>303</v>
      </c>
      <c r="C96" s="104" t="s">
        <v>377</v>
      </c>
      <c r="D96" s="105">
        <v>2</v>
      </c>
    </row>
    <row r="97" spans="1:4" s="88" customFormat="1" ht="15" customHeight="1">
      <c r="A97" s="110" t="s">
        <v>378</v>
      </c>
      <c r="B97" s="98"/>
      <c r="C97" s="111"/>
      <c r="D97" s="112"/>
    </row>
    <row r="98" spans="1:4" ht="15" customHeight="1">
      <c r="A98" s="113" t="s">
        <v>345</v>
      </c>
      <c r="B98" s="101" t="s">
        <v>303</v>
      </c>
      <c r="C98" s="104" t="s">
        <v>346</v>
      </c>
      <c r="D98" s="105">
        <v>1</v>
      </c>
    </row>
    <row r="99" spans="1:4" s="88" customFormat="1" ht="15" customHeight="1">
      <c r="A99" s="110" t="s">
        <v>379</v>
      </c>
      <c r="B99" s="98"/>
      <c r="C99" s="111"/>
      <c r="D99" s="112"/>
    </row>
    <row r="100" spans="1:4" ht="15" customHeight="1">
      <c r="A100" s="113">
        <v>3.3</v>
      </c>
      <c r="B100" s="101" t="s">
        <v>296</v>
      </c>
      <c r="C100" s="104" t="s">
        <v>299</v>
      </c>
      <c r="D100" s="105">
        <v>200</v>
      </c>
    </row>
    <row r="101" spans="1:4" ht="15" customHeight="1">
      <c r="A101" s="113" t="s">
        <v>380</v>
      </c>
      <c r="B101" s="101" t="s">
        <v>303</v>
      </c>
      <c r="C101" s="104" t="s">
        <v>381</v>
      </c>
      <c r="D101" s="105">
        <v>1</v>
      </c>
    </row>
    <row r="102" spans="1:4" s="88" customFormat="1" ht="15" customHeight="1">
      <c r="A102" s="110" t="s">
        <v>382</v>
      </c>
      <c r="B102" s="98"/>
      <c r="C102" s="111"/>
      <c r="D102" s="112"/>
    </row>
    <row r="103" spans="1:4" ht="15" customHeight="1">
      <c r="A103" s="113" t="s">
        <v>315</v>
      </c>
      <c r="B103" s="101" t="s">
        <v>303</v>
      </c>
      <c r="C103" s="104" t="s">
        <v>316</v>
      </c>
      <c r="D103" s="105">
        <v>1</v>
      </c>
    </row>
  </sheetData>
  <hyperlinks>
    <hyperlink ref="A4" r:id="rId1" xr:uid="{D818B05C-F2FC-1248-924A-BF92FAC11010}"/>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AA251-61DC-E640-81D1-F1905EB5D304}">
  <dimension ref="A1:D134"/>
  <sheetViews>
    <sheetView topLeftCell="A72" zoomScale="135" workbookViewId="0">
      <selection activeCell="A82" sqref="A82:D134"/>
    </sheetView>
  </sheetViews>
  <sheetFormatPr baseColWidth="10" defaultColWidth="10.83203125" defaultRowHeight="16"/>
  <cols>
    <col min="1" max="2" width="10.83203125" style="84"/>
    <col min="3" max="3" width="78.6640625" style="84" customWidth="1"/>
    <col min="4" max="4" width="13.33203125" style="89" customWidth="1"/>
    <col min="5" max="16384" width="10.83203125" style="84"/>
  </cols>
  <sheetData>
    <row r="1" spans="1:4">
      <c r="A1" s="90" t="s">
        <v>0</v>
      </c>
      <c r="B1" s="81"/>
      <c r="C1" s="82"/>
      <c r="D1" s="83"/>
    </row>
    <row r="2" spans="1:4">
      <c r="A2" s="90" t="s">
        <v>383</v>
      </c>
      <c r="B2" s="81"/>
      <c r="C2" s="82"/>
      <c r="D2" s="83"/>
    </row>
    <row r="3" spans="1:4">
      <c r="A3" s="90" t="s">
        <v>288</v>
      </c>
      <c r="B3" s="81"/>
      <c r="C3" s="82"/>
      <c r="D3" s="83"/>
    </row>
    <row r="4" spans="1:4">
      <c r="A4" s="135" t="s">
        <v>384</v>
      </c>
      <c r="B4" s="81"/>
      <c r="C4" s="82"/>
      <c r="D4" s="83"/>
    </row>
    <row r="5" spans="1:4">
      <c r="A5" s="85"/>
      <c r="B5" s="86"/>
      <c r="C5" s="82"/>
      <c r="D5" s="83"/>
    </row>
    <row r="6" spans="1:4">
      <c r="A6" s="92" t="s">
        <v>290</v>
      </c>
      <c r="B6" s="92" t="s">
        <v>291</v>
      </c>
      <c r="C6" s="93" t="s">
        <v>292</v>
      </c>
      <c r="D6" s="94" t="s">
        <v>293</v>
      </c>
    </row>
    <row r="7" spans="1:4" s="87" customFormat="1">
      <c r="A7" s="95" t="s">
        <v>294</v>
      </c>
      <c r="B7" s="95"/>
      <c r="C7" s="96"/>
      <c r="D7" s="97"/>
    </row>
    <row r="8" spans="1:4" s="88" customFormat="1">
      <c r="A8" s="98" t="s">
        <v>385</v>
      </c>
      <c r="B8" s="98"/>
      <c r="C8" s="99"/>
      <c r="D8" s="100"/>
    </row>
    <row r="9" spans="1:4" s="137" customFormat="1">
      <c r="A9" s="101">
        <v>1.2</v>
      </c>
      <c r="B9" s="101" t="s">
        <v>296</v>
      </c>
      <c r="C9" s="102" t="s">
        <v>297</v>
      </c>
      <c r="D9" s="103">
        <v>23500</v>
      </c>
    </row>
    <row r="10" spans="1:4" s="137" customFormat="1">
      <c r="A10" s="101" t="s">
        <v>386</v>
      </c>
      <c r="B10" s="101" t="s">
        <v>303</v>
      </c>
      <c r="C10" s="102" t="s">
        <v>387</v>
      </c>
      <c r="D10" s="103">
        <v>28</v>
      </c>
    </row>
    <row r="11" spans="1:4" s="137" customFormat="1">
      <c r="A11" s="101" t="s">
        <v>326</v>
      </c>
      <c r="B11" s="101" t="s">
        <v>303</v>
      </c>
      <c r="C11" s="102" t="s">
        <v>327</v>
      </c>
      <c r="D11" s="103">
        <v>28</v>
      </c>
    </row>
    <row r="12" spans="1:4" s="137" customFormat="1">
      <c r="A12" s="101" t="s">
        <v>388</v>
      </c>
      <c r="B12" s="101" t="s">
        <v>303</v>
      </c>
      <c r="C12" s="102" t="s">
        <v>389</v>
      </c>
      <c r="D12" s="103">
        <v>28</v>
      </c>
    </row>
    <row r="13" spans="1:4" s="137" customFormat="1">
      <c r="A13" s="98" t="s">
        <v>390</v>
      </c>
      <c r="B13" s="98"/>
      <c r="C13" s="99"/>
      <c r="D13" s="100"/>
    </row>
    <row r="14" spans="1:4" s="137" customFormat="1">
      <c r="A14" s="101">
        <v>1.2</v>
      </c>
      <c r="B14" s="101" t="s">
        <v>296</v>
      </c>
      <c r="C14" s="102" t="s">
        <v>297</v>
      </c>
      <c r="D14" s="103">
        <v>3032</v>
      </c>
    </row>
    <row r="15" spans="1:4" s="137" customFormat="1">
      <c r="A15" s="101">
        <v>2.1</v>
      </c>
      <c r="B15" s="101" t="s">
        <v>296</v>
      </c>
      <c r="C15" s="102" t="s">
        <v>298</v>
      </c>
      <c r="D15" s="103">
        <v>196</v>
      </c>
    </row>
    <row r="16" spans="1:4" s="137" customFormat="1">
      <c r="A16" s="101">
        <v>2.4</v>
      </c>
      <c r="B16" s="101" t="s">
        <v>296</v>
      </c>
      <c r="C16" s="102" t="s">
        <v>319</v>
      </c>
      <c r="D16" s="103">
        <v>178596</v>
      </c>
    </row>
    <row r="17" spans="1:4" s="137" customFormat="1">
      <c r="A17" s="101">
        <v>3.1</v>
      </c>
      <c r="B17" s="101" t="s">
        <v>296</v>
      </c>
      <c r="C17" s="102" t="s">
        <v>314</v>
      </c>
      <c r="D17" s="103">
        <v>415403</v>
      </c>
    </row>
    <row r="18" spans="1:4" s="137" customFormat="1">
      <c r="A18" s="101">
        <v>4.0999999999999996</v>
      </c>
      <c r="B18" s="101" t="s">
        <v>296</v>
      </c>
      <c r="C18" s="102" t="s">
        <v>300</v>
      </c>
      <c r="D18" s="103">
        <v>1720273</v>
      </c>
    </row>
    <row r="19" spans="1:4" s="137" customFormat="1">
      <c r="A19" s="101">
        <v>4.3</v>
      </c>
      <c r="B19" s="101" t="s">
        <v>296</v>
      </c>
      <c r="C19" s="102" t="s">
        <v>321</v>
      </c>
      <c r="D19" s="103">
        <v>1</v>
      </c>
    </row>
    <row r="20" spans="1:4" s="137" customFormat="1">
      <c r="A20" s="101" t="s">
        <v>315</v>
      </c>
      <c r="B20" s="101" t="s">
        <v>303</v>
      </c>
      <c r="C20" s="102" t="s">
        <v>316</v>
      </c>
      <c r="D20" s="103">
        <v>1</v>
      </c>
    </row>
    <row r="21" spans="1:4" s="137" customFormat="1">
      <c r="A21" s="101" t="s">
        <v>311</v>
      </c>
      <c r="B21" s="101" t="s">
        <v>303</v>
      </c>
      <c r="C21" s="102" t="s">
        <v>312</v>
      </c>
      <c r="D21" s="103">
        <v>7</v>
      </c>
    </row>
    <row r="22" spans="1:4" s="137" customFormat="1" ht="30">
      <c r="A22" s="101" t="s">
        <v>340</v>
      </c>
      <c r="B22" s="101" t="s">
        <v>303</v>
      </c>
      <c r="C22" s="102" t="s">
        <v>341</v>
      </c>
      <c r="D22" s="103">
        <v>398</v>
      </c>
    </row>
    <row r="23" spans="1:4" s="137" customFormat="1">
      <c r="A23" s="98" t="s">
        <v>391</v>
      </c>
      <c r="B23" s="101"/>
      <c r="C23" s="102"/>
      <c r="D23" s="103"/>
    </row>
    <row r="24" spans="1:4" s="137" customFormat="1">
      <c r="A24" s="101">
        <v>1.2</v>
      </c>
      <c r="B24" s="101" t="s">
        <v>296</v>
      </c>
      <c r="C24" s="102" t="s">
        <v>297</v>
      </c>
      <c r="D24" s="103">
        <v>4130</v>
      </c>
    </row>
    <row r="25" spans="1:4" s="137" customFormat="1">
      <c r="A25" s="101">
        <v>2.4</v>
      </c>
      <c r="B25" s="101" t="s">
        <v>296</v>
      </c>
      <c r="C25" s="102" t="s">
        <v>319</v>
      </c>
      <c r="D25" s="103">
        <v>728200</v>
      </c>
    </row>
    <row r="26" spans="1:4" s="137" customFormat="1">
      <c r="A26" s="101">
        <v>3.1</v>
      </c>
      <c r="B26" s="101" t="s">
        <v>296</v>
      </c>
      <c r="C26" s="102" t="s">
        <v>314</v>
      </c>
      <c r="D26" s="103">
        <v>1365000</v>
      </c>
    </row>
    <row r="27" spans="1:4" s="137" customFormat="1">
      <c r="A27" s="101">
        <v>3.3</v>
      </c>
      <c r="B27" s="101" t="s">
        <v>296</v>
      </c>
      <c r="C27" s="102" t="s">
        <v>299</v>
      </c>
      <c r="D27" s="103">
        <v>1489000</v>
      </c>
    </row>
    <row r="28" spans="1:4" s="137" customFormat="1">
      <c r="A28" s="101">
        <v>4.0999999999999996</v>
      </c>
      <c r="B28" s="101" t="s">
        <v>296</v>
      </c>
      <c r="C28" s="102" t="s">
        <v>300</v>
      </c>
      <c r="D28" s="103">
        <v>1486000</v>
      </c>
    </row>
    <row r="29" spans="1:4" s="137" customFormat="1">
      <c r="A29" s="101" t="s">
        <v>328</v>
      </c>
      <c r="B29" s="101" t="s">
        <v>303</v>
      </c>
      <c r="C29" s="102" t="s">
        <v>329</v>
      </c>
      <c r="D29" s="103">
        <v>7</v>
      </c>
    </row>
    <row r="30" spans="1:4" s="137" customFormat="1">
      <c r="A30" s="101" t="s">
        <v>311</v>
      </c>
      <c r="B30" s="101" t="s">
        <v>303</v>
      </c>
      <c r="C30" s="102" t="s">
        <v>312</v>
      </c>
      <c r="D30" s="103">
        <v>7</v>
      </c>
    </row>
    <row r="31" spans="1:4" s="137" customFormat="1">
      <c r="A31" s="98" t="s">
        <v>392</v>
      </c>
      <c r="B31" s="101"/>
      <c r="C31" s="102"/>
      <c r="D31" s="103"/>
    </row>
    <row r="32" spans="1:4" s="137" customFormat="1" ht="15" customHeight="1">
      <c r="A32" s="101">
        <v>1.2</v>
      </c>
      <c r="B32" s="101" t="s">
        <v>296</v>
      </c>
      <c r="C32" s="102" t="s">
        <v>297</v>
      </c>
      <c r="D32" s="103">
        <v>2903</v>
      </c>
    </row>
    <row r="33" spans="1:4" s="137" customFormat="1" ht="15" customHeight="1">
      <c r="A33" s="101">
        <v>2.1</v>
      </c>
      <c r="B33" s="101" t="s">
        <v>296</v>
      </c>
      <c r="C33" s="102" t="s">
        <v>298</v>
      </c>
      <c r="D33" s="136">
        <v>1422.47</v>
      </c>
    </row>
    <row r="34" spans="1:4" s="137" customFormat="1" ht="15" customHeight="1">
      <c r="A34" s="101">
        <v>3.3</v>
      </c>
      <c r="B34" s="101" t="s">
        <v>296</v>
      </c>
      <c r="C34" s="102" t="s">
        <v>299</v>
      </c>
      <c r="D34" s="136">
        <v>1100000</v>
      </c>
    </row>
    <row r="35" spans="1:4" s="137" customFormat="1" ht="15" customHeight="1">
      <c r="A35" s="101">
        <v>6.2</v>
      </c>
      <c r="B35" s="101" t="s">
        <v>296</v>
      </c>
      <c r="C35" s="102" t="s">
        <v>359</v>
      </c>
      <c r="D35" s="136">
        <v>8</v>
      </c>
    </row>
    <row r="36" spans="1:4" s="137" customFormat="1" ht="15" customHeight="1">
      <c r="A36" s="101" t="s">
        <v>307</v>
      </c>
      <c r="B36" s="101" t="s">
        <v>303</v>
      </c>
      <c r="C36" s="102" t="s">
        <v>308</v>
      </c>
      <c r="D36" s="136">
        <v>6330.5</v>
      </c>
    </row>
    <row r="37" spans="1:4" s="137" customFormat="1" ht="15" customHeight="1">
      <c r="A37" s="101" t="s">
        <v>309</v>
      </c>
      <c r="B37" s="101" t="s">
        <v>303</v>
      </c>
      <c r="C37" s="102" t="s">
        <v>310</v>
      </c>
      <c r="D37" s="136">
        <v>4</v>
      </c>
    </row>
    <row r="38" spans="1:4" s="137" customFormat="1" ht="15" customHeight="1">
      <c r="A38" s="101" t="s">
        <v>340</v>
      </c>
      <c r="B38" s="101" t="s">
        <v>303</v>
      </c>
      <c r="C38" s="102" t="s">
        <v>341</v>
      </c>
      <c r="D38" s="136">
        <v>418</v>
      </c>
    </row>
    <row r="39" spans="1:4" s="137" customFormat="1" ht="15" customHeight="1">
      <c r="A39" s="98" t="s">
        <v>393</v>
      </c>
      <c r="B39" s="101"/>
      <c r="C39" s="102"/>
      <c r="D39" s="136"/>
    </row>
    <row r="40" spans="1:4" s="137" customFormat="1" ht="15" customHeight="1">
      <c r="A40" s="101">
        <v>1.2</v>
      </c>
      <c r="B40" s="101" t="s">
        <v>296</v>
      </c>
      <c r="C40" s="102" t="s">
        <v>297</v>
      </c>
      <c r="D40" s="136">
        <v>75652</v>
      </c>
    </row>
    <row r="41" spans="1:4" s="137" customFormat="1" ht="15" customHeight="1">
      <c r="A41" s="101">
        <v>1.3</v>
      </c>
      <c r="B41" s="101" t="s">
        <v>296</v>
      </c>
      <c r="C41" s="102" t="s">
        <v>318</v>
      </c>
      <c r="D41" s="136">
        <v>127418.85</v>
      </c>
    </row>
    <row r="42" spans="1:4" s="137" customFormat="1" ht="15" customHeight="1">
      <c r="A42" s="101">
        <v>3.1</v>
      </c>
      <c r="B42" s="101" t="s">
        <v>296</v>
      </c>
      <c r="C42" s="102" t="s">
        <v>314</v>
      </c>
      <c r="D42" s="136">
        <v>142914</v>
      </c>
    </row>
    <row r="43" spans="1:4" s="137" customFormat="1" ht="15" customHeight="1">
      <c r="A43" s="101">
        <v>3.3</v>
      </c>
      <c r="B43" s="101" t="s">
        <v>296</v>
      </c>
      <c r="C43" s="102" t="s">
        <v>299</v>
      </c>
      <c r="D43" s="136">
        <v>122617.56</v>
      </c>
    </row>
    <row r="44" spans="1:4" s="137" customFormat="1" ht="15" customHeight="1">
      <c r="A44" s="101">
        <v>5.0999999999999996</v>
      </c>
      <c r="B44" s="101" t="s">
        <v>296</v>
      </c>
      <c r="C44" s="102" t="s">
        <v>301</v>
      </c>
      <c r="D44" s="136">
        <v>127418.85</v>
      </c>
    </row>
    <row r="45" spans="1:4" s="137" customFormat="1" ht="15" customHeight="1">
      <c r="A45" s="101">
        <v>5.3</v>
      </c>
      <c r="B45" s="101" t="s">
        <v>296</v>
      </c>
      <c r="C45" s="102" t="s">
        <v>394</v>
      </c>
      <c r="D45" s="136">
        <v>47638</v>
      </c>
    </row>
    <row r="46" spans="1:4" s="137" customFormat="1" ht="15" customHeight="1">
      <c r="A46" s="101" t="s">
        <v>302</v>
      </c>
      <c r="B46" s="101" t="s">
        <v>303</v>
      </c>
      <c r="C46" s="102" t="s">
        <v>304</v>
      </c>
      <c r="D46" s="136">
        <v>2121</v>
      </c>
    </row>
    <row r="47" spans="1:4" s="137" customFormat="1" ht="15" customHeight="1">
      <c r="A47" s="101" t="s">
        <v>353</v>
      </c>
      <c r="B47" s="101" t="s">
        <v>303</v>
      </c>
      <c r="C47" s="102" t="s">
        <v>354</v>
      </c>
      <c r="D47" s="136">
        <v>1</v>
      </c>
    </row>
    <row r="48" spans="1:4" s="137" customFormat="1" ht="15" customHeight="1">
      <c r="A48" s="101" t="s">
        <v>307</v>
      </c>
      <c r="B48" s="101" t="s">
        <v>303</v>
      </c>
      <c r="C48" s="102" t="s">
        <v>308</v>
      </c>
      <c r="D48" s="136">
        <v>47638</v>
      </c>
    </row>
    <row r="49" spans="1:4" s="137" customFormat="1" ht="15" customHeight="1">
      <c r="A49" s="101" t="s">
        <v>309</v>
      </c>
      <c r="B49" s="101" t="s">
        <v>303</v>
      </c>
      <c r="C49" s="102" t="s">
        <v>310</v>
      </c>
      <c r="D49" s="136">
        <v>1</v>
      </c>
    </row>
    <row r="50" spans="1:4" s="137" customFormat="1" ht="15" customHeight="1">
      <c r="A50" s="101" t="s">
        <v>340</v>
      </c>
      <c r="B50" s="101" t="s">
        <v>303</v>
      </c>
      <c r="C50" s="102" t="s">
        <v>341</v>
      </c>
      <c r="D50" s="136">
        <v>10683</v>
      </c>
    </row>
    <row r="51" spans="1:4" s="137" customFormat="1" ht="15" customHeight="1">
      <c r="A51" s="98" t="s">
        <v>395</v>
      </c>
      <c r="B51" s="101"/>
      <c r="C51" s="102"/>
      <c r="D51" s="136"/>
    </row>
    <row r="52" spans="1:4" s="137" customFormat="1" ht="15" customHeight="1">
      <c r="A52" s="101">
        <v>3.2</v>
      </c>
      <c r="B52" s="101" t="s">
        <v>296</v>
      </c>
      <c r="C52" s="102" t="s">
        <v>396</v>
      </c>
      <c r="D52" s="136">
        <v>480000</v>
      </c>
    </row>
    <row r="53" spans="1:4" s="137" customFormat="1" ht="15" customHeight="1">
      <c r="A53" s="101">
        <v>4.0999999999999996</v>
      </c>
      <c r="B53" s="101" t="s">
        <v>296</v>
      </c>
      <c r="C53" s="102" t="s">
        <v>300</v>
      </c>
      <c r="D53" s="136">
        <v>480000</v>
      </c>
    </row>
    <row r="54" spans="1:4" s="137" customFormat="1" ht="15" customHeight="1">
      <c r="A54" s="101">
        <v>4.3</v>
      </c>
      <c r="B54" s="101" t="s">
        <v>296</v>
      </c>
      <c r="C54" s="102" t="s">
        <v>321</v>
      </c>
      <c r="D54" s="136">
        <v>1</v>
      </c>
    </row>
    <row r="55" spans="1:4" s="137" customFormat="1" ht="15" customHeight="1">
      <c r="A55" s="101" t="s">
        <v>397</v>
      </c>
      <c r="B55" s="101" t="s">
        <v>303</v>
      </c>
      <c r="C55" s="102" t="s">
        <v>398</v>
      </c>
      <c r="D55" s="136">
        <v>5</v>
      </c>
    </row>
    <row r="56" spans="1:4" s="137" customFormat="1" ht="15" customHeight="1">
      <c r="A56" s="101" t="s">
        <v>332</v>
      </c>
      <c r="B56" s="101" t="s">
        <v>303</v>
      </c>
      <c r="C56" s="102" t="s">
        <v>333</v>
      </c>
      <c r="D56" s="136">
        <v>1</v>
      </c>
    </row>
    <row r="57" spans="1:4" s="137" customFormat="1" ht="15" customHeight="1">
      <c r="A57" s="101" t="s">
        <v>334</v>
      </c>
      <c r="B57" s="101" t="s">
        <v>303</v>
      </c>
      <c r="C57" s="102" t="s">
        <v>335</v>
      </c>
      <c r="D57" s="136">
        <v>8</v>
      </c>
    </row>
    <row r="58" spans="1:4" s="137" customFormat="1" ht="15" customHeight="1">
      <c r="A58" s="101" t="s">
        <v>399</v>
      </c>
      <c r="B58" s="101" t="s">
        <v>303</v>
      </c>
      <c r="C58" s="102" t="s">
        <v>400</v>
      </c>
      <c r="D58" s="136">
        <v>3</v>
      </c>
    </row>
    <row r="59" spans="1:4" s="137" customFormat="1" ht="15" customHeight="1">
      <c r="A59" s="98" t="s">
        <v>401</v>
      </c>
      <c r="B59" s="101"/>
      <c r="C59" s="102"/>
      <c r="D59" s="136"/>
    </row>
    <row r="60" spans="1:4" s="137" customFormat="1" ht="15" customHeight="1">
      <c r="A60" s="101">
        <v>1.2</v>
      </c>
      <c r="B60" s="101" t="s">
        <v>296</v>
      </c>
      <c r="C60" s="102" t="s">
        <v>297</v>
      </c>
      <c r="D60" s="136">
        <v>3410</v>
      </c>
    </row>
    <row r="61" spans="1:4" s="137" customFormat="1" ht="15" customHeight="1">
      <c r="A61" s="101">
        <v>1.3</v>
      </c>
      <c r="B61" s="101" t="s">
        <v>296</v>
      </c>
      <c r="C61" s="102" t="s">
        <v>318</v>
      </c>
      <c r="D61" s="136">
        <v>12329.43</v>
      </c>
    </row>
    <row r="62" spans="1:4" s="137" customFormat="1" ht="15" customHeight="1">
      <c r="A62" s="101">
        <v>2.1</v>
      </c>
      <c r="B62" s="101" t="s">
        <v>296</v>
      </c>
      <c r="C62" s="102" t="s">
        <v>298</v>
      </c>
      <c r="D62" s="136">
        <v>343</v>
      </c>
    </row>
    <row r="63" spans="1:4" s="137" customFormat="1" ht="15" customHeight="1">
      <c r="A63" s="101">
        <v>3.1</v>
      </c>
      <c r="B63" s="101" t="s">
        <v>296</v>
      </c>
      <c r="C63" s="102" t="s">
        <v>314</v>
      </c>
      <c r="D63" s="136">
        <v>2797</v>
      </c>
    </row>
    <row r="64" spans="1:4" s="137" customFormat="1" ht="15" customHeight="1">
      <c r="A64" s="101">
        <v>4.0999999999999996</v>
      </c>
      <c r="B64" s="101" t="s">
        <v>296</v>
      </c>
      <c r="C64" s="102" t="s">
        <v>300</v>
      </c>
      <c r="D64" s="136">
        <v>410981</v>
      </c>
    </row>
    <row r="65" spans="1:4" s="137" customFormat="1" ht="15" customHeight="1">
      <c r="A65" s="101">
        <v>6.1</v>
      </c>
      <c r="B65" s="101" t="s">
        <v>296</v>
      </c>
      <c r="C65" s="102" t="s">
        <v>344</v>
      </c>
      <c r="D65" s="136">
        <v>3</v>
      </c>
    </row>
    <row r="66" spans="1:4" s="137" customFormat="1" ht="15" customHeight="1">
      <c r="A66" s="101" t="s">
        <v>370</v>
      </c>
      <c r="B66" s="101" t="s">
        <v>303</v>
      </c>
      <c r="C66" s="102" t="s">
        <v>371</v>
      </c>
      <c r="D66" s="136">
        <v>6600</v>
      </c>
    </row>
    <row r="67" spans="1:4" s="137" customFormat="1" ht="15" customHeight="1">
      <c r="A67" s="101" t="s">
        <v>386</v>
      </c>
      <c r="B67" s="101" t="s">
        <v>303</v>
      </c>
      <c r="C67" s="102" t="s">
        <v>387</v>
      </c>
      <c r="D67" s="136">
        <v>50</v>
      </c>
    </row>
    <row r="68" spans="1:4" s="137" customFormat="1" ht="15" customHeight="1">
      <c r="A68" s="101" t="s">
        <v>311</v>
      </c>
      <c r="B68" s="101" t="s">
        <v>303</v>
      </c>
      <c r="C68" s="102" t="s">
        <v>312</v>
      </c>
      <c r="D68" s="136">
        <v>50</v>
      </c>
    </row>
    <row r="69" spans="1:4" s="137" customFormat="1" ht="14" customHeight="1">
      <c r="A69" s="101" t="s">
        <v>340</v>
      </c>
      <c r="B69" s="101" t="s">
        <v>303</v>
      </c>
      <c r="C69" s="102" t="s">
        <v>341</v>
      </c>
      <c r="D69" s="103">
        <v>800</v>
      </c>
    </row>
    <row r="70" spans="1:4" s="137" customFormat="1" ht="30">
      <c r="A70" s="101" t="s">
        <v>347</v>
      </c>
      <c r="B70" s="101" t="s">
        <v>303</v>
      </c>
      <c r="C70" s="102" t="s">
        <v>348</v>
      </c>
      <c r="D70" s="103">
        <v>0</v>
      </c>
    </row>
    <row r="71" spans="1:4" s="137" customFormat="1" ht="14" customHeight="1">
      <c r="A71" s="98" t="s">
        <v>402</v>
      </c>
      <c r="B71" s="101"/>
      <c r="C71" s="102"/>
      <c r="D71" s="103"/>
    </row>
    <row r="72" spans="1:4" s="137" customFormat="1">
      <c r="A72" s="101">
        <v>1.2</v>
      </c>
      <c r="B72" s="101" t="s">
        <v>296</v>
      </c>
      <c r="C72" s="102" t="s">
        <v>297</v>
      </c>
      <c r="D72" s="103">
        <v>3283</v>
      </c>
    </row>
    <row r="73" spans="1:4" s="137" customFormat="1">
      <c r="A73" s="101">
        <v>2.1</v>
      </c>
      <c r="B73" s="101" t="s">
        <v>296</v>
      </c>
      <c r="C73" s="102" t="s">
        <v>298</v>
      </c>
      <c r="D73" s="103">
        <v>974</v>
      </c>
    </row>
    <row r="74" spans="1:4" s="137" customFormat="1" ht="16" customHeight="1">
      <c r="A74" s="101">
        <v>3.1</v>
      </c>
      <c r="B74" s="101" t="s">
        <v>296</v>
      </c>
      <c r="C74" s="102" t="s">
        <v>314</v>
      </c>
      <c r="D74" s="103">
        <v>393599</v>
      </c>
    </row>
    <row r="75" spans="1:4" s="137" customFormat="1" ht="15" customHeight="1">
      <c r="A75" s="101">
        <v>3.3</v>
      </c>
      <c r="B75" s="101" t="s">
        <v>296</v>
      </c>
      <c r="C75" s="104" t="s">
        <v>299</v>
      </c>
      <c r="D75" s="105">
        <v>111500</v>
      </c>
    </row>
    <row r="76" spans="1:4" s="137" customFormat="1" ht="15" customHeight="1">
      <c r="A76" s="101">
        <v>4.0999999999999996</v>
      </c>
      <c r="B76" s="101" t="s">
        <v>296</v>
      </c>
      <c r="C76" s="104" t="s">
        <v>300</v>
      </c>
      <c r="D76" s="105">
        <v>111500</v>
      </c>
    </row>
    <row r="77" spans="1:4" s="137" customFormat="1" ht="15" customHeight="1">
      <c r="A77" s="101">
        <v>4.2</v>
      </c>
      <c r="B77" s="101" t="s">
        <v>296</v>
      </c>
      <c r="C77" s="104" t="s">
        <v>320</v>
      </c>
      <c r="D77" s="105">
        <v>5</v>
      </c>
    </row>
    <row r="78" spans="1:4" s="137" customFormat="1" ht="15" customHeight="1">
      <c r="A78" s="101" t="s">
        <v>302</v>
      </c>
      <c r="B78" s="101" t="s">
        <v>303</v>
      </c>
      <c r="C78" s="104" t="s">
        <v>304</v>
      </c>
      <c r="D78" s="105">
        <v>3040</v>
      </c>
    </row>
    <row r="79" spans="1:4" s="137" customFormat="1" ht="15" customHeight="1">
      <c r="A79" s="101" t="s">
        <v>305</v>
      </c>
      <c r="B79" s="101" t="s">
        <v>303</v>
      </c>
      <c r="C79" s="104" t="s">
        <v>306</v>
      </c>
      <c r="D79" s="107">
        <v>11</v>
      </c>
    </row>
    <row r="80" spans="1:4" s="137" customFormat="1" ht="15" customHeight="1">
      <c r="A80" s="101" t="s">
        <v>311</v>
      </c>
      <c r="B80" s="101" t="s">
        <v>303</v>
      </c>
      <c r="C80" s="104" t="s">
        <v>312</v>
      </c>
      <c r="D80" s="103">
        <v>52</v>
      </c>
    </row>
    <row r="81" spans="1:4" s="137" customFormat="1" ht="15" customHeight="1">
      <c r="A81" s="101" t="s">
        <v>340</v>
      </c>
      <c r="B81" s="101" t="s">
        <v>303</v>
      </c>
      <c r="C81" s="102" t="s">
        <v>341</v>
      </c>
      <c r="D81" s="103">
        <v>5</v>
      </c>
    </row>
    <row r="82" spans="1:4" ht="15" customHeight="1">
      <c r="A82" s="95" t="s">
        <v>336</v>
      </c>
      <c r="B82" s="101"/>
      <c r="C82" s="102"/>
      <c r="D82" s="136"/>
    </row>
    <row r="83" spans="1:4" s="88" customFormat="1" ht="15" customHeight="1">
      <c r="A83" s="98" t="s">
        <v>382</v>
      </c>
      <c r="B83" s="98"/>
      <c r="C83" s="99"/>
      <c r="D83" s="138"/>
    </row>
    <row r="84" spans="1:4" ht="15" customHeight="1">
      <c r="A84" s="101">
        <v>1.2</v>
      </c>
      <c r="B84" s="101" t="s">
        <v>296</v>
      </c>
      <c r="C84" s="102" t="s">
        <v>297</v>
      </c>
      <c r="D84" s="136">
        <v>5209</v>
      </c>
    </row>
    <row r="85" spans="1:4" ht="15" customHeight="1">
      <c r="A85" s="101" t="s">
        <v>328</v>
      </c>
      <c r="B85" s="101" t="s">
        <v>303</v>
      </c>
      <c r="C85" s="102" t="s">
        <v>329</v>
      </c>
      <c r="D85" s="136">
        <v>68</v>
      </c>
    </row>
    <row r="86" spans="1:4" s="88" customFormat="1" ht="15" customHeight="1">
      <c r="A86" s="98" t="s">
        <v>403</v>
      </c>
      <c r="B86" s="98"/>
      <c r="C86" s="99"/>
      <c r="D86" s="138"/>
    </row>
    <row r="87" spans="1:4" ht="15" customHeight="1">
      <c r="A87" s="101">
        <v>1.2</v>
      </c>
      <c r="B87" s="101" t="s">
        <v>296</v>
      </c>
      <c r="C87" s="102" t="s">
        <v>297</v>
      </c>
      <c r="D87" s="136">
        <v>144</v>
      </c>
    </row>
    <row r="88" spans="1:4" s="87" customFormat="1" ht="15" customHeight="1">
      <c r="A88" s="95" t="s">
        <v>338</v>
      </c>
      <c r="B88" s="95"/>
      <c r="C88" s="108"/>
      <c r="D88" s="109"/>
    </row>
    <row r="89" spans="1:4" s="88" customFormat="1" ht="15" customHeight="1">
      <c r="A89" s="110" t="s">
        <v>404</v>
      </c>
      <c r="B89" s="98"/>
      <c r="C89" s="111"/>
      <c r="D89" s="112"/>
    </row>
    <row r="90" spans="1:4" s="137" customFormat="1" ht="15" customHeight="1">
      <c r="A90" s="113" t="s">
        <v>405</v>
      </c>
      <c r="B90" s="101" t="s">
        <v>303</v>
      </c>
      <c r="C90" s="104" t="s">
        <v>406</v>
      </c>
      <c r="D90" s="105">
        <v>1</v>
      </c>
    </row>
    <row r="91" spans="1:4" s="137" customFormat="1" ht="15" customHeight="1">
      <c r="A91" s="113" t="s">
        <v>407</v>
      </c>
      <c r="B91" s="101"/>
      <c r="C91" s="104"/>
      <c r="D91" s="105"/>
    </row>
    <row r="92" spans="1:4" s="137" customFormat="1" ht="15" customHeight="1">
      <c r="A92" s="113" t="s">
        <v>405</v>
      </c>
      <c r="B92" s="101" t="s">
        <v>303</v>
      </c>
      <c r="C92" s="104" t="s">
        <v>406</v>
      </c>
      <c r="D92" s="105">
        <v>1</v>
      </c>
    </row>
    <row r="93" spans="1:4" s="137" customFormat="1" ht="15" customHeight="1">
      <c r="A93" s="113" t="s">
        <v>340</v>
      </c>
      <c r="B93" s="101" t="s">
        <v>303</v>
      </c>
      <c r="C93" s="104" t="s">
        <v>341</v>
      </c>
      <c r="D93" s="105">
        <v>30</v>
      </c>
    </row>
    <row r="94" spans="1:4" s="88" customFormat="1" ht="15" customHeight="1">
      <c r="A94" s="110" t="s">
        <v>408</v>
      </c>
      <c r="B94" s="98"/>
      <c r="C94" s="111"/>
      <c r="D94" s="112"/>
    </row>
    <row r="95" spans="1:4" s="137" customFormat="1" ht="15" customHeight="1">
      <c r="A95" s="113" t="s">
        <v>370</v>
      </c>
      <c r="B95" s="101" t="s">
        <v>303</v>
      </c>
      <c r="C95" s="104" t="s">
        <v>371</v>
      </c>
      <c r="D95" s="105">
        <v>351</v>
      </c>
    </row>
    <row r="96" spans="1:4" s="137" customFormat="1" ht="15" customHeight="1">
      <c r="A96" s="113" t="s">
        <v>365</v>
      </c>
      <c r="B96" s="101" t="s">
        <v>303</v>
      </c>
      <c r="C96" s="104" t="s">
        <v>366</v>
      </c>
      <c r="D96" s="105">
        <v>1</v>
      </c>
    </row>
    <row r="97" spans="1:4" s="88" customFormat="1" ht="15" customHeight="1">
      <c r="A97" s="110" t="s">
        <v>409</v>
      </c>
      <c r="B97" s="98"/>
      <c r="C97" s="111"/>
      <c r="D97" s="112"/>
    </row>
    <row r="98" spans="1:4" s="137" customFormat="1" ht="15" customHeight="1">
      <c r="A98" s="113" t="s">
        <v>410</v>
      </c>
      <c r="B98" s="101" t="s">
        <v>303</v>
      </c>
      <c r="C98" s="104" t="s">
        <v>411</v>
      </c>
      <c r="D98" s="105">
        <v>1</v>
      </c>
    </row>
    <row r="99" spans="1:4" s="88" customFormat="1" ht="15" customHeight="1">
      <c r="A99" s="110" t="s">
        <v>412</v>
      </c>
      <c r="B99" s="98"/>
      <c r="C99" s="111"/>
      <c r="D99" s="112"/>
    </row>
    <row r="100" spans="1:4" s="137" customFormat="1" ht="15" customHeight="1">
      <c r="A100" s="113" t="s">
        <v>340</v>
      </c>
      <c r="B100" s="101" t="s">
        <v>303</v>
      </c>
      <c r="C100" s="104" t="s">
        <v>341</v>
      </c>
      <c r="D100" s="105">
        <v>34</v>
      </c>
    </row>
    <row r="101" spans="1:4" s="137" customFormat="1" ht="15" customHeight="1">
      <c r="A101" s="113" t="s">
        <v>347</v>
      </c>
      <c r="B101" s="101" t="s">
        <v>303</v>
      </c>
      <c r="C101" s="104" t="s">
        <v>348</v>
      </c>
      <c r="D101" s="105">
        <v>1</v>
      </c>
    </row>
    <row r="102" spans="1:4" s="88" customFormat="1" ht="15" customHeight="1">
      <c r="A102" s="110" t="s">
        <v>413</v>
      </c>
      <c r="B102" s="98"/>
      <c r="C102" s="111"/>
      <c r="D102" s="112"/>
    </row>
    <row r="103" spans="1:4" s="137" customFormat="1" ht="15" customHeight="1">
      <c r="A103" s="113" t="s">
        <v>340</v>
      </c>
      <c r="B103" s="101" t="s">
        <v>303</v>
      </c>
      <c r="C103" s="104" t="s">
        <v>341</v>
      </c>
      <c r="D103" s="105">
        <v>0</v>
      </c>
    </row>
    <row r="104" spans="1:4" s="88" customFormat="1" ht="15" customHeight="1">
      <c r="A104" s="110" t="s">
        <v>414</v>
      </c>
      <c r="B104" s="98"/>
      <c r="C104" s="111"/>
      <c r="D104" s="112"/>
    </row>
    <row r="105" spans="1:4" s="137" customFormat="1" ht="15" customHeight="1">
      <c r="A105" s="113" t="s">
        <v>302</v>
      </c>
      <c r="B105" s="101" t="s">
        <v>303</v>
      </c>
      <c r="C105" s="104" t="s">
        <v>304</v>
      </c>
      <c r="D105" s="105">
        <v>228.44</v>
      </c>
    </row>
    <row r="106" spans="1:4" s="137" customFormat="1" ht="15" customHeight="1">
      <c r="A106" s="113" t="s">
        <v>340</v>
      </c>
      <c r="B106" s="101" t="s">
        <v>303</v>
      </c>
      <c r="C106" s="104" t="s">
        <v>341</v>
      </c>
      <c r="D106" s="105">
        <v>601</v>
      </c>
    </row>
    <row r="107" spans="1:4" s="88" customFormat="1" ht="15" customHeight="1">
      <c r="A107" s="110" t="s">
        <v>415</v>
      </c>
      <c r="B107" s="98"/>
      <c r="C107" s="111"/>
      <c r="D107" s="112"/>
    </row>
    <row r="108" spans="1:4" s="137" customFormat="1" ht="15" customHeight="1">
      <c r="A108" s="113" t="s">
        <v>347</v>
      </c>
      <c r="B108" s="101" t="s">
        <v>303</v>
      </c>
      <c r="C108" s="104" t="s">
        <v>341</v>
      </c>
      <c r="D108" s="105">
        <v>1</v>
      </c>
    </row>
    <row r="109" spans="1:4" s="88" customFormat="1" ht="15" customHeight="1">
      <c r="A109" s="110" t="s">
        <v>416</v>
      </c>
      <c r="B109" s="98"/>
      <c r="C109" s="111"/>
      <c r="D109" s="112"/>
    </row>
    <row r="110" spans="1:4" s="137" customFormat="1" ht="15" customHeight="1">
      <c r="A110" s="113" t="s">
        <v>340</v>
      </c>
      <c r="B110" s="101" t="s">
        <v>303</v>
      </c>
      <c r="C110" s="104" t="s">
        <v>304</v>
      </c>
      <c r="D110" s="105">
        <v>50</v>
      </c>
    </row>
    <row r="111" spans="1:4" s="137" customFormat="1" ht="15" customHeight="1">
      <c r="A111" s="113" t="s">
        <v>347</v>
      </c>
      <c r="B111" s="101" t="s">
        <v>303</v>
      </c>
      <c r="C111" s="104" t="s">
        <v>341</v>
      </c>
      <c r="D111" s="105">
        <v>1</v>
      </c>
    </row>
    <row r="112" spans="1:4" s="137" customFormat="1" ht="15" customHeight="1">
      <c r="A112" s="113" t="s">
        <v>417</v>
      </c>
      <c r="B112" s="101" t="s">
        <v>303</v>
      </c>
      <c r="C112" s="104" t="s">
        <v>418</v>
      </c>
      <c r="D112" s="105">
        <v>1</v>
      </c>
    </row>
    <row r="113" spans="1:4" s="88" customFormat="1" ht="15" customHeight="1">
      <c r="A113" s="110" t="s">
        <v>419</v>
      </c>
      <c r="B113" s="98"/>
      <c r="C113" s="111"/>
      <c r="D113" s="112"/>
    </row>
    <row r="114" spans="1:4" s="137" customFormat="1" ht="15" customHeight="1">
      <c r="A114" s="113" t="s">
        <v>340</v>
      </c>
      <c r="B114" s="101" t="s">
        <v>303</v>
      </c>
      <c r="C114" s="104" t="s">
        <v>304</v>
      </c>
      <c r="D114" s="105">
        <v>30</v>
      </c>
    </row>
    <row r="115" spans="1:4" s="137" customFormat="1" ht="15" customHeight="1">
      <c r="A115" s="113" t="s">
        <v>347</v>
      </c>
      <c r="B115" s="101" t="s">
        <v>303</v>
      </c>
      <c r="C115" s="104" t="s">
        <v>341</v>
      </c>
      <c r="D115" s="105">
        <v>1</v>
      </c>
    </row>
    <row r="116" spans="1:4" s="88" customFormat="1" ht="15" customHeight="1">
      <c r="A116" s="110" t="s">
        <v>420</v>
      </c>
      <c r="B116" s="98"/>
      <c r="C116" s="111"/>
      <c r="D116" s="112"/>
    </row>
    <row r="117" spans="1:4" s="137" customFormat="1" ht="15" customHeight="1">
      <c r="A117" s="113" t="s">
        <v>340</v>
      </c>
      <c r="B117" s="101" t="s">
        <v>303</v>
      </c>
      <c r="C117" s="104" t="s">
        <v>304</v>
      </c>
      <c r="D117" s="105">
        <v>40</v>
      </c>
    </row>
    <row r="118" spans="1:4" s="137" customFormat="1" ht="15" customHeight="1">
      <c r="A118" s="113" t="s">
        <v>347</v>
      </c>
      <c r="B118" s="101" t="s">
        <v>303</v>
      </c>
      <c r="C118" s="104" t="s">
        <v>341</v>
      </c>
      <c r="D118" s="105">
        <v>0</v>
      </c>
    </row>
    <row r="119" spans="1:4" s="88" customFormat="1" ht="15" customHeight="1">
      <c r="A119" s="110" t="s">
        <v>421</v>
      </c>
      <c r="B119" s="98"/>
      <c r="C119" s="111"/>
      <c r="D119" s="112"/>
    </row>
    <row r="120" spans="1:4" s="137" customFormat="1" ht="15" customHeight="1">
      <c r="A120" s="113" t="s">
        <v>422</v>
      </c>
      <c r="B120" s="101" t="s">
        <v>303</v>
      </c>
      <c r="C120" s="104" t="s">
        <v>423</v>
      </c>
      <c r="D120" s="105">
        <v>1</v>
      </c>
    </row>
    <row r="121" spans="1:4" s="137" customFormat="1" ht="15" customHeight="1">
      <c r="A121" s="113" t="s">
        <v>340</v>
      </c>
      <c r="B121" s="101" t="s">
        <v>303</v>
      </c>
      <c r="C121" s="104" t="s">
        <v>341</v>
      </c>
      <c r="D121" s="105">
        <v>217</v>
      </c>
    </row>
    <row r="122" spans="1:4" s="88" customFormat="1" ht="15" customHeight="1">
      <c r="A122" s="110" t="s">
        <v>424</v>
      </c>
      <c r="B122" s="98"/>
      <c r="C122" s="111"/>
      <c r="D122" s="112"/>
    </row>
    <row r="123" spans="1:4" s="137" customFormat="1" ht="15" customHeight="1">
      <c r="A123" s="113" t="s">
        <v>363</v>
      </c>
      <c r="B123" s="101" t="s">
        <v>303</v>
      </c>
      <c r="C123" s="104" t="s">
        <v>364</v>
      </c>
      <c r="D123" s="105">
        <v>1</v>
      </c>
    </row>
    <row r="124" spans="1:4" s="88" customFormat="1" ht="15" customHeight="1">
      <c r="A124" s="110" t="s">
        <v>425</v>
      </c>
      <c r="B124" s="98"/>
      <c r="C124" s="111"/>
      <c r="D124" s="112"/>
    </row>
    <row r="125" spans="1:4" s="137" customFormat="1" ht="15" customHeight="1">
      <c r="A125" s="113" t="s">
        <v>347</v>
      </c>
      <c r="B125" s="101" t="s">
        <v>303</v>
      </c>
      <c r="C125" s="104" t="s">
        <v>348</v>
      </c>
      <c r="D125" s="105">
        <v>1</v>
      </c>
    </row>
    <row r="126" spans="1:4" s="88" customFormat="1" ht="15" customHeight="1">
      <c r="A126" s="110" t="s">
        <v>426</v>
      </c>
      <c r="B126" s="98"/>
      <c r="C126" s="111"/>
      <c r="D126" s="112"/>
    </row>
    <row r="127" spans="1:4" s="137" customFormat="1" ht="15" customHeight="1">
      <c r="A127" s="113" t="s">
        <v>347</v>
      </c>
      <c r="B127" s="101" t="s">
        <v>303</v>
      </c>
      <c r="C127" s="104" t="s">
        <v>348</v>
      </c>
      <c r="D127" s="105">
        <v>1</v>
      </c>
    </row>
    <row r="128" spans="1:4" s="88" customFormat="1" ht="15" customHeight="1">
      <c r="A128" s="110" t="s">
        <v>427</v>
      </c>
      <c r="B128" s="98"/>
      <c r="C128" s="111"/>
      <c r="D128" s="112"/>
    </row>
    <row r="129" spans="1:4" s="137" customFormat="1" ht="15" customHeight="1">
      <c r="A129" s="113" t="s">
        <v>330</v>
      </c>
      <c r="B129" s="101" t="s">
        <v>303</v>
      </c>
      <c r="C129" s="104" t="s">
        <v>331</v>
      </c>
      <c r="D129" s="105">
        <v>3</v>
      </c>
    </row>
    <row r="130" spans="1:4" s="88" customFormat="1" ht="15" customHeight="1">
      <c r="A130" s="110" t="s">
        <v>428</v>
      </c>
      <c r="B130" s="98"/>
      <c r="C130" s="111"/>
      <c r="D130" s="112"/>
    </row>
    <row r="131" spans="1:4" s="137" customFormat="1" ht="15" customHeight="1">
      <c r="A131" s="113" t="s">
        <v>429</v>
      </c>
      <c r="B131" s="101" t="s">
        <v>303</v>
      </c>
      <c r="C131" s="104" t="s">
        <v>430</v>
      </c>
      <c r="D131" s="105">
        <v>1</v>
      </c>
    </row>
    <row r="132" spans="1:4" s="88" customFormat="1" ht="15" customHeight="1">
      <c r="A132" s="110" t="s">
        <v>431</v>
      </c>
      <c r="B132" s="98"/>
      <c r="C132" s="111"/>
      <c r="D132" s="112"/>
    </row>
    <row r="133" spans="1:4" s="137" customFormat="1" ht="15" customHeight="1">
      <c r="A133" s="113" t="s">
        <v>370</v>
      </c>
      <c r="B133" s="101" t="s">
        <v>303</v>
      </c>
      <c r="C133" s="104" t="s">
        <v>371</v>
      </c>
      <c r="D133" s="105">
        <v>85</v>
      </c>
    </row>
    <row r="134" spans="1:4" s="137" customFormat="1" ht="15" customHeight="1">
      <c r="A134" s="113" t="s">
        <v>340</v>
      </c>
      <c r="B134" s="101" t="s">
        <v>303</v>
      </c>
      <c r="C134" s="104" t="s">
        <v>341</v>
      </c>
      <c r="D134" s="105">
        <v>85</v>
      </c>
    </row>
  </sheetData>
  <hyperlinks>
    <hyperlink ref="A4" r:id="rId1" xr:uid="{12BEEBCF-20FE-984B-86FE-2041736FA342}"/>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19489-A6CC-0E4E-A896-D165754E4DF4}">
  <dimension ref="A1:G96"/>
  <sheetViews>
    <sheetView topLeftCell="A43" zoomScale="135" workbookViewId="0">
      <selection activeCell="D98" sqref="D98"/>
    </sheetView>
  </sheetViews>
  <sheetFormatPr baseColWidth="10" defaultColWidth="10.83203125" defaultRowHeight="16"/>
  <cols>
    <col min="1" max="1" width="12.33203125" style="84" customWidth="1"/>
    <col min="2" max="2" width="10.83203125" style="84"/>
    <col min="3" max="3" width="78.6640625" style="84" customWidth="1"/>
    <col min="4" max="4" width="13.33203125" style="89" customWidth="1"/>
    <col min="5" max="16384" width="10.83203125" style="84"/>
  </cols>
  <sheetData>
    <row r="1" spans="1:7">
      <c r="A1" s="90" t="s">
        <v>0</v>
      </c>
      <c r="B1" s="81"/>
      <c r="C1" s="82"/>
      <c r="D1" s="83"/>
    </row>
    <row r="2" spans="1:7">
      <c r="A2" s="90"/>
      <c r="B2" s="81"/>
      <c r="C2" s="82"/>
      <c r="D2" s="83"/>
    </row>
    <row r="3" spans="1:7">
      <c r="A3" s="139">
        <v>2019</v>
      </c>
      <c r="B3" s="86"/>
      <c r="C3" s="82"/>
      <c r="D3" s="83"/>
    </row>
    <row r="4" spans="1:7">
      <c r="A4" s="114" t="s">
        <v>432</v>
      </c>
      <c r="B4" s="115" t="s">
        <v>291</v>
      </c>
      <c r="C4" s="115" t="s">
        <v>433</v>
      </c>
      <c r="D4" s="116" t="s">
        <v>434</v>
      </c>
      <c r="E4" s="116" t="s">
        <v>435</v>
      </c>
      <c r="F4" s="116" t="s">
        <v>436</v>
      </c>
      <c r="G4" s="117" t="s">
        <v>437</v>
      </c>
    </row>
    <row r="5" spans="1:7">
      <c r="A5" s="118" t="s">
        <v>438</v>
      </c>
      <c r="B5" s="127"/>
      <c r="C5" s="128"/>
      <c r="D5" s="119"/>
      <c r="E5" s="81"/>
      <c r="F5" s="81"/>
      <c r="G5" s="120"/>
    </row>
    <row r="6" spans="1:7">
      <c r="A6" s="131">
        <v>1.2</v>
      </c>
      <c r="B6" s="101" t="s">
        <v>296</v>
      </c>
      <c r="C6" s="104" t="s">
        <v>297</v>
      </c>
      <c r="D6" s="105">
        <f>1093+5955+760</f>
        <v>7808</v>
      </c>
      <c r="E6" s="105">
        <v>5209</v>
      </c>
      <c r="F6" s="121">
        <v>0</v>
      </c>
      <c r="G6" s="120">
        <f>SUM(D6:F6)</f>
        <v>13017</v>
      </c>
    </row>
    <row r="7" spans="1:7">
      <c r="A7" s="131">
        <v>1.3</v>
      </c>
      <c r="B7" s="101" t="s">
        <v>296</v>
      </c>
      <c r="C7" s="104" t="s">
        <v>318</v>
      </c>
      <c r="D7" s="105">
        <v>15900</v>
      </c>
      <c r="E7" s="105">
        <v>0</v>
      </c>
      <c r="F7" s="121">
        <v>0</v>
      </c>
      <c r="G7" s="120">
        <f t="shared" ref="G7:G46" si="0">SUM(D7:F7)</f>
        <v>15900</v>
      </c>
    </row>
    <row r="8" spans="1:7">
      <c r="A8" s="131" t="s">
        <v>370</v>
      </c>
      <c r="B8" s="101" t="s">
        <v>303</v>
      </c>
      <c r="C8" s="104" t="s">
        <v>371</v>
      </c>
      <c r="D8" s="105">
        <v>0</v>
      </c>
      <c r="E8" s="105">
        <v>0</v>
      </c>
      <c r="F8" s="105">
        <v>75</v>
      </c>
      <c r="G8" s="120">
        <f t="shared" si="0"/>
        <v>75</v>
      </c>
    </row>
    <row r="9" spans="1:7">
      <c r="A9" s="131" t="s">
        <v>363</v>
      </c>
      <c r="B9" s="101" t="s">
        <v>303</v>
      </c>
      <c r="C9" s="104" t="s">
        <v>364</v>
      </c>
      <c r="D9" s="105">
        <v>0</v>
      </c>
      <c r="E9" s="105">
        <v>0</v>
      </c>
      <c r="F9" s="121">
        <v>1</v>
      </c>
      <c r="G9" s="120">
        <f t="shared" si="0"/>
        <v>1</v>
      </c>
    </row>
    <row r="10" spans="1:7">
      <c r="A10" s="131" t="s">
        <v>322</v>
      </c>
      <c r="B10" s="101" t="s">
        <v>303</v>
      </c>
      <c r="C10" s="104" t="s">
        <v>323</v>
      </c>
      <c r="D10" s="105">
        <v>1</v>
      </c>
      <c r="E10" s="105">
        <v>0</v>
      </c>
      <c r="F10" s="121">
        <v>1</v>
      </c>
      <c r="G10" s="120">
        <f t="shared" si="0"/>
        <v>2</v>
      </c>
    </row>
    <row r="11" spans="1:7">
      <c r="A11" s="118" t="s">
        <v>439</v>
      </c>
      <c r="B11" s="127"/>
      <c r="C11" s="128"/>
      <c r="D11" s="122"/>
      <c r="E11" s="105"/>
      <c r="F11" s="121"/>
      <c r="G11" s="120"/>
    </row>
    <row r="12" spans="1:7">
      <c r="A12" s="131">
        <v>2.1</v>
      </c>
      <c r="B12" s="101" t="s">
        <v>296</v>
      </c>
      <c r="C12" s="104" t="s">
        <v>298</v>
      </c>
      <c r="D12" s="105">
        <f>241+1466</f>
        <v>1707</v>
      </c>
      <c r="E12" s="105">
        <v>0</v>
      </c>
      <c r="F12" s="121">
        <v>0</v>
      </c>
      <c r="G12" s="120">
        <f t="shared" si="0"/>
        <v>1707</v>
      </c>
    </row>
    <row r="13" spans="1:7">
      <c r="A13" s="131">
        <v>2.4</v>
      </c>
      <c r="B13" s="101" t="s">
        <v>296</v>
      </c>
      <c r="C13" s="104" t="s">
        <v>319</v>
      </c>
      <c r="D13" s="105">
        <v>196761</v>
      </c>
      <c r="E13" s="105">
        <v>0</v>
      </c>
      <c r="F13" s="121">
        <v>0</v>
      </c>
      <c r="G13" s="120">
        <f t="shared" si="0"/>
        <v>196761</v>
      </c>
    </row>
    <row r="14" spans="1:7">
      <c r="A14" s="131" t="s">
        <v>302</v>
      </c>
      <c r="B14" s="101" t="s">
        <v>303</v>
      </c>
      <c r="C14" s="104" t="s">
        <v>304</v>
      </c>
      <c r="D14" s="105">
        <v>801</v>
      </c>
      <c r="E14" s="105">
        <v>0</v>
      </c>
      <c r="F14" s="121">
        <v>0</v>
      </c>
      <c r="G14" s="120">
        <f t="shared" si="0"/>
        <v>801</v>
      </c>
    </row>
    <row r="15" spans="1:7">
      <c r="A15" s="131" t="s">
        <v>324</v>
      </c>
      <c r="B15" s="101" t="s">
        <v>303</v>
      </c>
      <c r="C15" s="104" t="s">
        <v>325</v>
      </c>
      <c r="D15" s="105">
        <v>196761</v>
      </c>
      <c r="E15" s="105">
        <v>0</v>
      </c>
      <c r="F15" s="121"/>
      <c r="G15" s="120">
        <f t="shared" si="0"/>
        <v>196761</v>
      </c>
    </row>
    <row r="16" spans="1:7">
      <c r="A16" s="131" t="s">
        <v>326</v>
      </c>
      <c r="B16" s="101" t="s">
        <v>303</v>
      </c>
      <c r="C16" s="104" t="s">
        <v>327</v>
      </c>
      <c r="D16" s="105">
        <v>5</v>
      </c>
      <c r="E16" s="105">
        <v>0</v>
      </c>
      <c r="F16" s="121">
        <v>0</v>
      </c>
      <c r="G16" s="120">
        <f t="shared" si="0"/>
        <v>5</v>
      </c>
    </row>
    <row r="17" spans="1:7">
      <c r="A17" s="118" t="s">
        <v>440</v>
      </c>
      <c r="B17" s="127"/>
      <c r="C17" s="128"/>
      <c r="D17" s="119"/>
      <c r="E17" s="105"/>
      <c r="F17" s="121"/>
      <c r="G17" s="120"/>
    </row>
    <row r="18" spans="1:7">
      <c r="A18" s="131">
        <v>3.1</v>
      </c>
      <c r="B18" s="101" t="s">
        <v>296</v>
      </c>
      <c r="C18" s="104" t="s">
        <v>314</v>
      </c>
      <c r="D18" s="105">
        <f>315046+647128</f>
        <v>962174</v>
      </c>
      <c r="E18" s="105">
        <v>259875</v>
      </c>
      <c r="F18" s="121">
        <v>0</v>
      </c>
      <c r="G18" s="120">
        <f t="shared" si="0"/>
        <v>1222049</v>
      </c>
    </row>
    <row r="19" spans="1:7">
      <c r="A19" s="131">
        <v>3.3</v>
      </c>
      <c r="B19" s="101" t="s">
        <v>296</v>
      </c>
      <c r="C19" s="104" t="s">
        <v>299</v>
      </c>
      <c r="D19" s="105">
        <f>336558+1240000</f>
        <v>1576558</v>
      </c>
      <c r="E19" s="105">
        <v>0</v>
      </c>
      <c r="F19" s="121">
        <v>200</v>
      </c>
      <c r="G19" s="120">
        <f t="shared" si="0"/>
        <v>1576758</v>
      </c>
    </row>
    <row r="20" spans="1:7">
      <c r="A20" s="131" t="s">
        <v>356</v>
      </c>
      <c r="B20" s="101" t="s">
        <v>303</v>
      </c>
      <c r="C20" s="104" t="s">
        <v>357</v>
      </c>
      <c r="D20" s="105">
        <v>0</v>
      </c>
      <c r="E20" s="105">
        <v>0</v>
      </c>
      <c r="F20" s="105">
        <f>408+51</f>
        <v>459</v>
      </c>
      <c r="G20" s="120">
        <f t="shared" si="0"/>
        <v>459</v>
      </c>
    </row>
    <row r="21" spans="1:7">
      <c r="A21" s="131" t="s">
        <v>328</v>
      </c>
      <c r="B21" s="101" t="s">
        <v>303</v>
      </c>
      <c r="C21" s="104" t="s">
        <v>329</v>
      </c>
      <c r="D21" s="105">
        <v>5</v>
      </c>
      <c r="E21" s="105">
        <v>0</v>
      </c>
      <c r="F21" s="121">
        <v>0</v>
      </c>
      <c r="G21" s="120">
        <f t="shared" si="0"/>
        <v>5</v>
      </c>
    </row>
    <row r="22" spans="1:7">
      <c r="A22" s="131" t="s">
        <v>315</v>
      </c>
      <c r="B22" s="101" t="s">
        <v>303</v>
      </c>
      <c r="C22" s="104" t="s">
        <v>316</v>
      </c>
      <c r="D22" s="105">
        <f>3+2</f>
        <v>5</v>
      </c>
      <c r="E22" s="105">
        <v>1</v>
      </c>
      <c r="F22" s="121">
        <f>1+1</f>
        <v>2</v>
      </c>
      <c r="G22" s="120">
        <f t="shared" si="0"/>
        <v>8</v>
      </c>
    </row>
    <row r="23" spans="1:7">
      <c r="A23" s="131" t="s">
        <v>353</v>
      </c>
      <c r="B23" s="101" t="s">
        <v>303</v>
      </c>
      <c r="C23" s="104" t="s">
        <v>354</v>
      </c>
      <c r="D23" s="105">
        <v>0</v>
      </c>
      <c r="E23" s="105">
        <v>0</v>
      </c>
      <c r="F23" s="121">
        <f>1+1</f>
        <v>2</v>
      </c>
      <c r="G23" s="120">
        <f t="shared" si="0"/>
        <v>2</v>
      </c>
    </row>
    <row r="24" spans="1:7">
      <c r="A24" s="131" t="s">
        <v>380</v>
      </c>
      <c r="B24" s="101" t="s">
        <v>303</v>
      </c>
      <c r="C24" s="104" t="s">
        <v>381</v>
      </c>
      <c r="D24" s="105">
        <v>0</v>
      </c>
      <c r="E24" s="105">
        <v>0</v>
      </c>
      <c r="F24" s="121">
        <v>1</v>
      </c>
      <c r="G24" s="120">
        <f t="shared" si="0"/>
        <v>1</v>
      </c>
    </row>
    <row r="25" spans="1:7">
      <c r="A25" s="131" t="s">
        <v>305</v>
      </c>
      <c r="B25" s="101" t="s">
        <v>303</v>
      </c>
      <c r="C25" s="104" t="s">
        <v>306</v>
      </c>
      <c r="D25" s="105">
        <f>12+5</f>
        <v>17</v>
      </c>
      <c r="E25" s="105">
        <v>0</v>
      </c>
      <c r="F25" s="121"/>
      <c r="G25" s="120">
        <f t="shared" si="0"/>
        <v>17</v>
      </c>
    </row>
    <row r="26" spans="1:7">
      <c r="A26" s="131" t="s">
        <v>330</v>
      </c>
      <c r="B26" s="101" t="s">
        <v>303</v>
      </c>
      <c r="C26" s="104" t="s">
        <v>331</v>
      </c>
      <c r="D26" s="105">
        <v>2</v>
      </c>
      <c r="E26" s="105">
        <v>0</v>
      </c>
      <c r="F26" s="121">
        <f>2+1</f>
        <v>3</v>
      </c>
      <c r="G26" s="120">
        <f t="shared" si="0"/>
        <v>5</v>
      </c>
    </row>
    <row r="27" spans="1:7">
      <c r="A27" s="131" t="s">
        <v>307</v>
      </c>
      <c r="B27" s="101" t="s">
        <v>303</v>
      </c>
      <c r="C27" s="104" t="s">
        <v>308</v>
      </c>
      <c r="D27" s="105">
        <v>866</v>
      </c>
      <c r="E27" s="105">
        <v>0</v>
      </c>
      <c r="F27" s="121"/>
      <c r="G27" s="120">
        <f t="shared" si="0"/>
        <v>866</v>
      </c>
    </row>
    <row r="28" spans="1:7">
      <c r="A28" s="131" t="s">
        <v>309</v>
      </c>
      <c r="B28" s="101" t="s">
        <v>303</v>
      </c>
      <c r="C28" s="104" t="s">
        <v>310</v>
      </c>
      <c r="D28" s="105">
        <v>4</v>
      </c>
      <c r="E28" s="105">
        <v>0</v>
      </c>
      <c r="F28" s="121"/>
      <c r="G28" s="120">
        <f t="shared" si="0"/>
        <v>4</v>
      </c>
    </row>
    <row r="29" spans="1:7">
      <c r="A29" s="118" t="s">
        <v>441</v>
      </c>
      <c r="B29" s="101"/>
      <c r="C29" s="104"/>
      <c r="D29" s="123"/>
      <c r="E29" s="105"/>
      <c r="F29" s="121"/>
      <c r="G29" s="120"/>
    </row>
    <row r="30" spans="1:7">
      <c r="A30" s="131">
        <v>4.0999999999999996</v>
      </c>
      <c r="B30" s="101" t="s">
        <v>296</v>
      </c>
      <c r="C30" s="104" t="s">
        <v>300</v>
      </c>
      <c r="D30" s="105">
        <f>112000+336558</f>
        <v>448558</v>
      </c>
      <c r="E30" s="105">
        <v>0</v>
      </c>
      <c r="F30" s="121">
        <v>0</v>
      </c>
      <c r="G30" s="120">
        <f t="shared" si="0"/>
        <v>448558</v>
      </c>
    </row>
    <row r="31" spans="1:7">
      <c r="A31" s="131">
        <v>4.2</v>
      </c>
      <c r="B31" s="101" t="s">
        <v>296</v>
      </c>
      <c r="C31" s="104" t="s">
        <v>320</v>
      </c>
      <c r="D31" s="105">
        <v>6</v>
      </c>
      <c r="E31" s="105">
        <v>0</v>
      </c>
      <c r="F31" s="121"/>
      <c r="G31" s="120">
        <f t="shared" si="0"/>
        <v>6</v>
      </c>
    </row>
    <row r="32" spans="1:7">
      <c r="A32" s="131">
        <v>4.3</v>
      </c>
      <c r="B32" s="101" t="s">
        <v>296</v>
      </c>
      <c r="C32" s="104" t="s">
        <v>321</v>
      </c>
      <c r="D32" s="105">
        <v>5</v>
      </c>
      <c r="E32" s="105">
        <v>0</v>
      </c>
      <c r="F32" s="121"/>
      <c r="G32" s="120">
        <f t="shared" si="0"/>
        <v>5</v>
      </c>
    </row>
    <row r="33" spans="1:7">
      <c r="A33" s="131" t="s">
        <v>332</v>
      </c>
      <c r="B33" s="101" t="s">
        <v>303</v>
      </c>
      <c r="C33" s="104" t="s">
        <v>333</v>
      </c>
      <c r="D33" s="105">
        <v>5</v>
      </c>
      <c r="E33" s="105">
        <v>0</v>
      </c>
      <c r="F33" s="121"/>
      <c r="G33" s="120">
        <f t="shared" si="0"/>
        <v>5</v>
      </c>
    </row>
    <row r="34" spans="1:7">
      <c r="A34" s="131" t="s">
        <v>311</v>
      </c>
      <c r="B34" s="101" t="s">
        <v>303</v>
      </c>
      <c r="C34" s="104" t="s">
        <v>312</v>
      </c>
      <c r="D34" s="105">
        <f>2+5</f>
        <v>7</v>
      </c>
      <c r="E34" s="105">
        <v>0</v>
      </c>
      <c r="F34" s="121">
        <v>0</v>
      </c>
      <c r="G34" s="120">
        <f t="shared" si="0"/>
        <v>7</v>
      </c>
    </row>
    <row r="35" spans="1:7">
      <c r="A35" s="131" t="s">
        <v>334</v>
      </c>
      <c r="B35" s="101" t="s">
        <v>303</v>
      </c>
      <c r="C35" s="104" t="s">
        <v>335</v>
      </c>
      <c r="D35" s="105">
        <v>2</v>
      </c>
      <c r="E35" s="105">
        <v>2</v>
      </c>
      <c r="F35" s="121">
        <v>0</v>
      </c>
      <c r="G35" s="120">
        <f t="shared" si="0"/>
        <v>4</v>
      </c>
    </row>
    <row r="36" spans="1:7">
      <c r="A36" s="118" t="s">
        <v>442</v>
      </c>
      <c r="B36" s="127"/>
      <c r="C36" s="128"/>
      <c r="D36" s="119"/>
      <c r="E36" s="105"/>
      <c r="F36" s="121"/>
      <c r="G36" s="120"/>
    </row>
    <row r="37" spans="1:7">
      <c r="A37" s="131">
        <v>5.0999999999999996</v>
      </c>
      <c r="B37" s="101" t="s">
        <v>296</v>
      </c>
      <c r="C37" s="104" t="s">
        <v>301</v>
      </c>
      <c r="D37" s="105">
        <v>112000</v>
      </c>
      <c r="E37" s="105">
        <v>0</v>
      </c>
      <c r="F37" s="121">
        <v>0</v>
      </c>
      <c r="G37" s="120">
        <f t="shared" si="0"/>
        <v>112000</v>
      </c>
    </row>
    <row r="38" spans="1:7">
      <c r="A38" s="131" t="s">
        <v>345</v>
      </c>
      <c r="B38" s="101" t="s">
        <v>303</v>
      </c>
      <c r="C38" s="104" t="s">
        <v>346</v>
      </c>
      <c r="D38" s="105">
        <v>0</v>
      </c>
      <c r="E38" s="105">
        <v>0</v>
      </c>
      <c r="F38" s="121">
        <f>1+3+1+1</f>
        <v>6</v>
      </c>
      <c r="G38" s="120">
        <f t="shared" si="0"/>
        <v>6</v>
      </c>
    </row>
    <row r="39" spans="1:7">
      <c r="A39" s="131" t="s">
        <v>376</v>
      </c>
      <c r="B39" s="101" t="s">
        <v>303</v>
      </c>
      <c r="C39" s="104" t="s">
        <v>377</v>
      </c>
      <c r="D39" s="105">
        <v>0</v>
      </c>
      <c r="E39" s="105">
        <v>0</v>
      </c>
      <c r="F39" s="105">
        <v>2</v>
      </c>
      <c r="G39" s="120">
        <f t="shared" si="0"/>
        <v>2</v>
      </c>
    </row>
    <row r="40" spans="1:7">
      <c r="A40" s="118" t="s">
        <v>443</v>
      </c>
      <c r="B40" s="127"/>
      <c r="C40" s="128"/>
      <c r="D40" s="122"/>
      <c r="E40" s="105"/>
      <c r="F40" s="121"/>
      <c r="G40" s="120"/>
    </row>
    <row r="41" spans="1:7">
      <c r="A41" s="131">
        <v>6.1</v>
      </c>
      <c r="B41" s="101" t="s">
        <v>296</v>
      </c>
      <c r="C41" s="104" t="s">
        <v>344</v>
      </c>
      <c r="D41" s="105">
        <v>0</v>
      </c>
      <c r="E41" s="105">
        <v>0</v>
      </c>
      <c r="F41" s="105">
        <f>105+17+3</f>
        <v>125</v>
      </c>
      <c r="G41" s="120">
        <f t="shared" si="0"/>
        <v>125</v>
      </c>
    </row>
    <row r="42" spans="1:7">
      <c r="A42" s="131">
        <v>6.2</v>
      </c>
      <c r="B42" s="101" t="s">
        <v>296</v>
      </c>
      <c r="C42" s="104" t="s">
        <v>359</v>
      </c>
      <c r="D42" s="130">
        <v>0</v>
      </c>
      <c r="E42" s="105">
        <v>0</v>
      </c>
      <c r="F42" s="105">
        <v>1</v>
      </c>
      <c r="G42" s="120">
        <f t="shared" si="0"/>
        <v>1</v>
      </c>
    </row>
    <row r="43" spans="1:7" ht="30">
      <c r="A43" s="131" t="s">
        <v>340</v>
      </c>
      <c r="B43" s="101" t="s">
        <v>303</v>
      </c>
      <c r="C43" s="104" t="s">
        <v>341</v>
      </c>
      <c r="D43" s="130">
        <v>0</v>
      </c>
      <c r="E43" s="105">
        <v>0</v>
      </c>
      <c r="F43" s="105">
        <f>200+181+750+22+100</f>
        <v>1253</v>
      </c>
      <c r="G43" s="120">
        <f t="shared" si="0"/>
        <v>1253</v>
      </c>
    </row>
    <row r="44" spans="1:7" ht="30">
      <c r="A44" s="131" t="s">
        <v>347</v>
      </c>
      <c r="B44" s="101" t="s">
        <v>303</v>
      </c>
      <c r="C44" s="104" t="s">
        <v>348</v>
      </c>
      <c r="D44" s="130">
        <v>0</v>
      </c>
      <c r="E44" s="105">
        <v>0</v>
      </c>
      <c r="F44" s="105">
        <f>2+1+1+1+3</f>
        <v>8</v>
      </c>
      <c r="G44" s="120">
        <f t="shared" si="0"/>
        <v>8</v>
      </c>
    </row>
    <row r="45" spans="1:7" ht="30">
      <c r="A45" s="131" t="s">
        <v>365</v>
      </c>
      <c r="B45" s="101" t="s">
        <v>303</v>
      </c>
      <c r="C45" s="104" t="s">
        <v>366</v>
      </c>
      <c r="D45" s="105">
        <v>0</v>
      </c>
      <c r="E45" s="105">
        <v>0</v>
      </c>
      <c r="F45" s="105">
        <f>1+1</f>
        <v>2</v>
      </c>
      <c r="G45" s="120">
        <f t="shared" si="0"/>
        <v>2</v>
      </c>
    </row>
    <row r="46" spans="1:7" ht="30">
      <c r="A46" s="132" t="s">
        <v>350</v>
      </c>
      <c r="B46" s="133" t="s">
        <v>303</v>
      </c>
      <c r="C46" s="134" t="s">
        <v>351</v>
      </c>
      <c r="D46" s="124">
        <v>0</v>
      </c>
      <c r="E46" s="124">
        <v>0</v>
      </c>
      <c r="F46" s="125">
        <v>1</v>
      </c>
      <c r="G46" s="126">
        <f t="shared" si="0"/>
        <v>1</v>
      </c>
    </row>
    <row r="47" spans="1:7">
      <c r="D47" s="129"/>
    </row>
    <row r="48" spans="1:7">
      <c r="A48" s="139">
        <v>2020</v>
      </c>
      <c r="B48" s="86"/>
      <c r="C48" s="82"/>
      <c r="D48" s="83"/>
    </row>
    <row r="49" spans="1:7">
      <c r="A49" s="114" t="s">
        <v>432</v>
      </c>
      <c r="B49" s="115" t="s">
        <v>291</v>
      </c>
      <c r="C49" s="115" t="s">
        <v>433</v>
      </c>
      <c r="D49" s="116" t="s">
        <v>434</v>
      </c>
      <c r="E49" s="116" t="s">
        <v>435</v>
      </c>
      <c r="F49" s="116" t="s">
        <v>436</v>
      </c>
      <c r="G49" s="117" t="s">
        <v>437</v>
      </c>
    </row>
    <row r="50" spans="1:7">
      <c r="A50" s="118" t="s">
        <v>438</v>
      </c>
      <c r="B50" s="127"/>
      <c r="C50" s="128"/>
      <c r="D50" s="119"/>
      <c r="E50" s="81"/>
      <c r="F50" s="81"/>
      <c r="G50" s="120"/>
    </row>
    <row r="51" spans="1:7">
      <c r="A51" s="131">
        <v>1.2</v>
      </c>
      <c r="B51" s="101" t="s">
        <v>296</v>
      </c>
      <c r="C51" s="104" t="s">
        <v>297</v>
      </c>
      <c r="D51" s="105">
        <f>23500+3032+4130+2903+75652+3410+3283</f>
        <v>115910</v>
      </c>
      <c r="E51" s="105">
        <f>5209+144</f>
        <v>5353</v>
      </c>
      <c r="F51" s="121">
        <v>0</v>
      </c>
      <c r="G51" s="120">
        <f t="shared" ref="G51:G91" si="1">SUM(D51:F51)</f>
        <v>121263</v>
      </c>
    </row>
    <row r="52" spans="1:7">
      <c r="A52" s="131">
        <v>1.3</v>
      </c>
      <c r="B52" s="101" t="s">
        <v>296</v>
      </c>
      <c r="C52" s="104" t="s">
        <v>318</v>
      </c>
      <c r="D52" s="105">
        <f>127418.85+12329.43</f>
        <v>139748.28</v>
      </c>
      <c r="E52" s="105">
        <v>0</v>
      </c>
      <c r="F52" s="105">
        <v>0</v>
      </c>
      <c r="G52" s="120">
        <f t="shared" si="1"/>
        <v>139748.28</v>
      </c>
    </row>
    <row r="53" spans="1:7">
      <c r="A53" s="131" t="s">
        <v>370</v>
      </c>
      <c r="B53" s="101" t="s">
        <v>303</v>
      </c>
      <c r="C53" s="104" t="s">
        <v>371</v>
      </c>
      <c r="D53" s="105">
        <v>6600</v>
      </c>
      <c r="E53" s="105">
        <v>0</v>
      </c>
      <c r="F53" s="105">
        <f>351+85</f>
        <v>436</v>
      </c>
      <c r="G53" s="120">
        <f t="shared" si="1"/>
        <v>7036</v>
      </c>
    </row>
    <row r="54" spans="1:7">
      <c r="A54" s="131" t="s">
        <v>410</v>
      </c>
      <c r="B54" s="101" t="s">
        <v>303</v>
      </c>
      <c r="C54" s="104" t="s">
        <v>411</v>
      </c>
      <c r="D54" s="105">
        <v>0</v>
      </c>
      <c r="E54" s="105">
        <v>0</v>
      </c>
      <c r="F54" s="105">
        <v>1</v>
      </c>
      <c r="G54" s="120">
        <f t="shared" si="1"/>
        <v>1</v>
      </c>
    </row>
    <row r="55" spans="1:7">
      <c r="A55" s="131" t="s">
        <v>363</v>
      </c>
      <c r="B55" s="101" t="s">
        <v>303</v>
      </c>
      <c r="C55" s="104" t="s">
        <v>364</v>
      </c>
      <c r="D55" s="105">
        <v>0</v>
      </c>
      <c r="E55" s="105">
        <v>0</v>
      </c>
      <c r="F55" s="121">
        <v>1</v>
      </c>
      <c r="G55" s="120">
        <f t="shared" si="1"/>
        <v>1</v>
      </c>
    </row>
    <row r="56" spans="1:7">
      <c r="A56" s="131" t="s">
        <v>386</v>
      </c>
      <c r="B56" s="101" t="s">
        <v>303</v>
      </c>
      <c r="C56" s="104" t="s">
        <v>387</v>
      </c>
      <c r="D56" s="105">
        <f>28+50</f>
        <v>78</v>
      </c>
      <c r="E56" s="105">
        <v>0</v>
      </c>
      <c r="F56" s="121">
        <v>0</v>
      </c>
      <c r="G56" s="120">
        <f t="shared" si="1"/>
        <v>78</v>
      </c>
    </row>
    <row r="57" spans="1:7">
      <c r="A57" s="118" t="s">
        <v>439</v>
      </c>
      <c r="B57" s="127"/>
      <c r="C57" s="128"/>
      <c r="D57" s="122"/>
      <c r="E57" s="105"/>
      <c r="F57" s="121"/>
      <c r="G57" s="120"/>
    </row>
    <row r="58" spans="1:7">
      <c r="A58" s="131">
        <v>2.1</v>
      </c>
      <c r="B58" s="101" t="s">
        <v>296</v>
      </c>
      <c r="C58" s="104" t="s">
        <v>298</v>
      </c>
      <c r="D58" s="105">
        <f>196+1422+343+974</f>
        <v>2935</v>
      </c>
      <c r="E58" s="105">
        <v>0</v>
      </c>
      <c r="F58" s="121">
        <v>0</v>
      </c>
      <c r="G58" s="120">
        <f t="shared" si="1"/>
        <v>2935</v>
      </c>
    </row>
    <row r="59" spans="1:7">
      <c r="A59" s="131">
        <v>2.4</v>
      </c>
      <c r="B59" s="101" t="s">
        <v>296</v>
      </c>
      <c r="C59" s="104" t="s">
        <v>319</v>
      </c>
      <c r="D59" s="105">
        <f>178596+728200</f>
        <v>906796</v>
      </c>
      <c r="E59" s="105">
        <v>0</v>
      </c>
      <c r="F59" s="121">
        <v>0</v>
      </c>
      <c r="G59" s="120">
        <f t="shared" si="1"/>
        <v>906796</v>
      </c>
    </row>
    <row r="60" spans="1:7">
      <c r="A60" s="131" t="s">
        <v>302</v>
      </c>
      <c r="B60" s="101" t="s">
        <v>303</v>
      </c>
      <c r="C60" s="104" t="s">
        <v>304</v>
      </c>
      <c r="D60" s="105">
        <f>2121+3040</f>
        <v>5161</v>
      </c>
      <c r="E60" s="105">
        <v>0</v>
      </c>
      <c r="F60" s="121">
        <v>228</v>
      </c>
      <c r="G60" s="120">
        <f t="shared" si="1"/>
        <v>5389</v>
      </c>
    </row>
    <row r="61" spans="1:7">
      <c r="A61" s="131" t="s">
        <v>326</v>
      </c>
      <c r="B61" s="101" t="s">
        <v>303</v>
      </c>
      <c r="C61" s="104" t="s">
        <v>327</v>
      </c>
      <c r="D61" s="105">
        <v>28</v>
      </c>
      <c r="E61" s="105">
        <v>0</v>
      </c>
      <c r="F61" s="121">
        <v>0</v>
      </c>
      <c r="G61" s="120">
        <f t="shared" si="1"/>
        <v>28</v>
      </c>
    </row>
    <row r="62" spans="1:7">
      <c r="A62" s="118" t="s">
        <v>440</v>
      </c>
      <c r="B62" s="127"/>
      <c r="C62" s="128"/>
      <c r="D62" s="119"/>
      <c r="E62" s="105"/>
      <c r="F62" s="121"/>
      <c r="G62" s="120"/>
    </row>
    <row r="63" spans="1:7">
      <c r="A63" s="131">
        <v>3.1</v>
      </c>
      <c r="B63" s="101" t="s">
        <v>296</v>
      </c>
      <c r="C63" s="104" t="s">
        <v>314</v>
      </c>
      <c r="D63" s="105">
        <f>415403+1365000+142914+2797+393599</f>
        <v>2319713</v>
      </c>
      <c r="E63" s="105">
        <v>0</v>
      </c>
      <c r="F63" s="121">
        <v>0</v>
      </c>
      <c r="G63" s="120">
        <f t="shared" si="1"/>
        <v>2319713</v>
      </c>
    </row>
    <row r="64" spans="1:7">
      <c r="A64" s="131">
        <v>3.2</v>
      </c>
      <c r="B64" s="101" t="s">
        <v>296</v>
      </c>
      <c r="C64" s="104" t="s">
        <v>396</v>
      </c>
      <c r="D64" s="105">
        <v>480000</v>
      </c>
      <c r="E64" s="105">
        <v>0</v>
      </c>
      <c r="F64" s="121">
        <v>0</v>
      </c>
      <c r="G64" s="120">
        <f t="shared" si="1"/>
        <v>480000</v>
      </c>
    </row>
    <row r="65" spans="1:7">
      <c r="A65" s="131">
        <v>3.3</v>
      </c>
      <c r="B65" s="101" t="s">
        <v>296</v>
      </c>
      <c r="C65" s="104" t="s">
        <v>299</v>
      </c>
      <c r="D65" s="105">
        <f>1489000+1100000+122617.56+111500</f>
        <v>2823117.56</v>
      </c>
      <c r="E65" s="105">
        <v>0</v>
      </c>
      <c r="F65" s="121">
        <v>0</v>
      </c>
      <c r="G65" s="120">
        <f t="shared" si="1"/>
        <v>2823117.56</v>
      </c>
    </row>
    <row r="66" spans="1:7">
      <c r="A66" s="131" t="s">
        <v>328</v>
      </c>
      <c r="B66" s="101" t="s">
        <v>303</v>
      </c>
      <c r="C66" s="104" t="s">
        <v>329</v>
      </c>
      <c r="D66" s="105">
        <v>7</v>
      </c>
      <c r="E66" s="105">
        <v>68</v>
      </c>
      <c r="F66" s="121">
        <v>0</v>
      </c>
      <c r="G66" s="120">
        <f t="shared" si="1"/>
        <v>75</v>
      </c>
    </row>
    <row r="67" spans="1:7">
      <c r="A67" s="131" t="s">
        <v>315</v>
      </c>
      <c r="B67" s="101" t="s">
        <v>303</v>
      </c>
      <c r="C67" s="104" t="s">
        <v>316</v>
      </c>
      <c r="D67" s="105">
        <v>1</v>
      </c>
      <c r="E67" s="105">
        <v>0</v>
      </c>
      <c r="F67" s="121">
        <v>0</v>
      </c>
      <c r="G67" s="120">
        <f t="shared" si="1"/>
        <v>1</v>
      </c>
    </row>
    <row r="68" spans="1:7">
      <c r="A68" s="131" t="s">
        <v>353</v>
      </c>
      <c r="B68" s="101" t="s">
        <v>303</v>
      </c>
      <c r="C68" s="104" t="s">
        <v>354</v>
      </c>
      <c r="D68" s="105">
        <v>1</v>
      </c>
      <c r="E68" s="105">
        <v>0</v>
      </c>
      <c r="F68" s="121">
        <v>0</v>
      </c>
      <c r="G68" s="120">
        <f t="shared" si="1"/>
        <v>1</v>
      </c>
    </row>
    <row r="69" spans="1:7">
      <c r="A69" s="131" t="s">
        <v>397</v>
      </c>
      <c r="B69" s="101" t="s">
        <v>303</v>
      </c>
      <c r="C69" s="104" t="s">
        <v>398</v>
      </c>
      <c r="D69" s="105">
        <v>5</v>
      </c>
      <c r="E69" s="105">
        <v>0</v>
      </c>
      <c r="F69" s="121">
        <v>0</v>
      </c>
      <c r="G69" s="120">
        <f t="shared" si="1"/>
        <v>5</v>
      </c>
    </row>
    <row r="70" spans="1:7">
      <c r="A70" s="131" t="s">
        <v>305</v>
      </c>
      <c r="B70" s="101" t="s">
        <v>303</v>
      </c>
      <c r="C70" s="104" t="s">
        <v>306</v>
      </c>
      <c r="D70" s="105">
        <v>11</v>
      </c>
      <c r="E70" s="105">
        <v>0</v>
      </c>
      <c r="F70" s="121">
        <v>0</v>
      </c>
      <c r="G70" s="120">
        <f t="shared" si="1"/>
        <v>11</v>
      </c>
    </row>
    <row r="71" spans="1:7">
      <c r="A71" s="131" t="s">
        <v>330</v>
      </c>
      <c r="B71" s="101" t="s">
        <v>303</v>
      </c>
      <c r="C71" s="104" t="s">
        <v>331</v>
      </c>
      <c r="D71" s="105">
        <v>0</v>
      </c>
      <c r="E71" s="105">
        <v>0</v>
      </c>
      <c r="F71" s="105">
        <v>3</v>
      </c>
      <c r="G71" s="120">
        <f t="shared" si="1"/>
        <v>3</v>
      </c>
    </row>
    <row r="72" spans="1:7">
      <c r="A72" s="131" t="s">
        <v>307</v>
      </c>
      <c r="B72" s="101" t="s">
        <v>303</v>
      </c>
      <c r="C72" s="104" t="s">
        <v>308</v>
      </c>
      <c r="D72" s="105">
        <f>6330.5+47638</f>
        <v>53968.5</v>
      </c>
      <c r="E72" s="105">
        <v>0</v>
      </c>
      <c r="F72" s="121">
        <v>0</v>
      </c>
      <c r="G72" s="120">
        <f t="shared" si="1"/>
        <v>53968.5</v>
      </c>
    </row>
    <row r="73" spans="1:7">
      <c r="A73" s="131" t="s">
        <v>309</v>
      </c>
      <c r="B73" s="101" t="s">
        <v>303</v>
      </c>
      <c r="C73" s="104" t="s">
        <v>310</v>
      </c>
      <c r="D73" s="105">
        <f>4+1</f>
        <v>5</v>
      </c>
      <c r="E73" s="105">
        <v>0</v>
      </c>
      <c r="F73" s="121">
        <v>0</v>
      </c>
      <c r="G73" s="120">
        <f t="shared" si="1"/>
        <v>5</v>
      </c>
    </row>
    <row r="74" spans="1:7">
      <c r="A74" s="118" t="s">
        <v>441</v>
      </c>
      <c r="B74" s="101"/>
      <c r="C74" s="104"/>
      <c r="D74" s="123"/>
      <c r="E74" s="105"/>
      <c r="F74" s="121"/>
      <c r="G74" s="120"/>
    </row>
    <row r="75" spans="1:7">
      <c r="A75" s="131">
        <v>4.0999999999999996</v>
      </c>
      <c r="B75" s="101" t="s">
        <v>296</v>
      </c>
      <c r="C75" s="104" t="s">
        <v>300</v>
      </c>
      <c r="D75" s="105">
        <f>1720273+1486000+480000+410981+111500</f>
        <v>4208754</v>
      </c>
      <c r="E75" s="105">
        <v>0</v>
      </c>
      <c r="F75" s="121">
        <v>0</v>
      </c>
      <c r="G75" s="120">
        <f t="shared" si="1"/>
        <v>4208754</v>
      </c>
    </row>
    <row r="76" spans="1:7">
      <c r="A76" s="131">
        <v>4.2</v>
      </c>
      <c r="B76" s="101" t="s">
        <v>296</v>
      </c>
      <c r="C76" s="104" t="s">
        <v>320</v>
      </c>
      <c r="D76" s="105">
        <v>5</v>
      </c>
      <c r="E76" s="105">
        <v>0</v>
      </c>
      <c r="F76" s="121">
        <v>0</v>
      </c>
      <c r="G76" s="120">
        <f t="shared" si="1"/>
        <v>5</v>
      </c>
    </row>
    <row r="77" spans="1:7">
      <c r="A77" s="131">
        <v>4.3</v>
      </c>
      <c r="B77" s="101" t="s">
        <v>296</v>
      </c>
      <c r="C77" s="104" t="s">
        <v>321</v>
      </c>
      <c r="D77" s="105">
        <f>1+1</f>
        <v>2</v>
      </c>
      <c r="E77" s="105">
        <v>0</v>
      </c>
      <c r="F77" s="121">
        <v>0</v>
      </c>
      <c r="G77" s="120">
        <f t="shared" si="1"/>
        <v>2</v>
      </c>
    </row>
    <row r="78" spans="1:7">
      <c r="A78" s="131" t="s">
        <v>332</v>
      </c>
      <c r="B78" s="101" t="s">
        <v>303</v>
      </c>
      <c r="C78" s="104" t="s">
        <v>333</v>
      </c>
      <c r="D78" s="105">
        <v>1</v>
      </c>
      <c r="E78" s="105">
        <v>0</v>
      </c>
      <c r="F78" s="121">
        <v>0</v>
      </c>
      <c r="G78" s="120">
        <f t="shared" si="1"/>
        <v>1</v>
      </c>
    </row>
    <row r="79" spans="1:7">
      <c r="A79" s="131" t="s">
        <v>311</v>
      </c>
      <c r="B79" s="101" t="s">
        <v>303</v>
      </c>
      <c r="C79" s="104" t="s">
        <v>312</v>
      </c>
      <c r="D79" s="105">
        <f>7+7+50+52</f>
        <v>116</v>
      </c>
      <c r="E79" s="105">
        <v>0</v>
      </c>
      <c r="F79" s="121">
        <v>0</v>
      </c>
      <c r="G79" s="120">
        <f t="shared" si="1"/>
        <v>116</v>
      </c>
    </row>
    <row r="80" spans="1:7" ht="30">
      <c r="A80" s="131" t="s">
        <v>405</v>
      </c>
      <c r="B80" s="101" t="s">
        <v>303</v>
      </c>
      <c r="C80" s="104" t="s">
        <v>406</v>
      </c>
      <c r="D80" s="105">
        <v>0</v>
      </c>
      <c r="E80" s="105">
        <v>0</v>
      </c>
      <c r="F80" s="121">
        <f>1+1</f>
        <v>2</v>
      </c>
      <c r="G80" s="120">
        <f t="shared" si="1"/>
        <v>2</v>
      </c>
    </row>
    <row r="81" spans="1:7">
      <c r="A81" s="131" t="s">
        <v>334</v>
      </c>
      <c r="B81" s="101" t="s">
        <v>303</v>
      </c>
      <c r="C81" s="104" t="s">
        <v>335</v>
      </c>
      <c r="D81" s="105">
        <v>8</v>
      </c>
      <c r="E81" s="105">
        <v>0</v>
      </c>
      <c r="F81" s="121">
        <v>0</v>
      </c>
      <c r="G81" s="120">
        <f t="shared" si="1"/>
        <v>8</v>
      </c>
    </row>
    <row r="82" spans="1:7">
      <c r="A82" s="131" t="s">
        <v>399</v>
      </c>
      <c r="B82" s="101" t="s">
        <v>303</v>
      </c>
      <c r="C82" s="104" t="s">
        <v>400</v>
      </c>
      <c r="D82" s="105">
        <v>3</v>
      </c>
      <c r="E82" s="105">
        <v>0</v>
      </c>
      <c r="F82" s="121">
        <v>0</v>
      </c>
      <c r="G82" s="120">
        <f t="shared" si="1"/>
        <v>3</v>
      </c>
    </row>
    <row r="83" spans="1:7">
      <c r="A83" s="118" t="s">
        <v>442</v>
      </c>
      <c r="B83" s="127"/>
      <c r="C83" s="128"/>
      <c r="D83" s="119"/>
      <c r="E83" s="105"/>
      <c r="F83" s="121"/>
      <c r="G83" s="120"/>
    </row>
    <row r="84" spans="1:7">
      <c r="A84" s="131">
        <v>5.0999999999999996</v>
      </c>
      <c r="B84" s="101" t="s">
        <v>296</v>
      </c>
      <c r="C84" s="104" t="s">
        <v>301</v>
      </c>
      <c r="D84" s="105">
        <v>127418.85</v>
      </c>
      <c r="E84" s="105">
        <v>0</v>
      </c>
      <c r="F84" s="121">
        <v>0</v>
      </c>
      <c r="G84" s="120">
        <f t="shared" si="1"/>
        <v>127418.85</v>
      </c>
    </row>
    <row r="85" spans="1:7">
      <c r="A85" s="131">
        <v>5.3</v>
      </c>
      <c r="B85" s="101" t="s">
        <v>296</v>
      </c>
      <c r="C85" s="104" t="s">
        <v>394</v>
      </c>
      <c r="D85" s="105">
        <v>47638</v>
      </c>
      <c r="E85" s="105">
        <v>0</v>
      </c>
      <c r="F85" s="121">
        <v>0</v>
      </c>
      <c r="G85" s="120">
        <f t="shared" si="1"/>
        <v>47638</v>
      </c>
    </row>
    <row r="86" spans="1:7">
      <c r="A86" s="131" t="s">
        <v>388</v>
      </c>
      <c r="B86" s="101" t="s">
        <v>303</v>
      </c>
      <c r="C86" s="104" t="s">
        <v>389</v>
      </c>
      <c r="D86" s="105">
        <v>28</v>
      </c>
      <c r="E86" s="105">
        <v>0</v>
      </c>
      <c r="F86" s="121">
        <v>0</v>
      </c>
      <c r="G86" s="120">
        <f t="shared" si="1"/>
        <v>28</v>
      </c>
    </row>
    <row r="87" spans="1:7">
      <c r="A87" s="131" t="s">
        <v>422</v>
      </c>
      <c r="B87" s="101" t="s">
        <v>303</v>
      </c>
      <c r="C87" s="104" t="s">
        <v>423</v>
      </c>
      <c r="D87" s="105">
        <v>0</v>
      </c>
      <c r="E87" s="105">
        <v>0</v>
      </c>
      <c r="F87" s="105">
        <v>1</v>
      </c>
      <c r="G87" s="120">
        <f t="shared" si="1"/>
        <v>1</v>
      </c>
    </row>
    <row r="88" spans="1:7">
      <c r="A88" s="118" t="s">
        <v>443</v>
      </c>
      <c r="B88" s="101"/>
      <c r="C88" s="104"/>
      <c r="D88" s="105"/>
      <c r="E88" s="105"/>
      <c r="F88" s="105"/>
      <c r="G88" s="120"/>
    </row>
    <row r="89" spans="1:7">
      <c r="A89" s="131">
        <v>6.1</v>
      </c>
      <c r="B89" s="101" t="s">
        <v>296</v>
      </c>
      <c r="C89" s="104" t="s">
        <v>344</v>
      </c>
      <c r="D89" s="105">
        <v>3</v>
      </c>
      <c r="E89" s="105">
        <v>0</v>
      </c>
      <c r="F89" s="105">
        <v>0</v>
      </c>
      <c r="G89" s="120">
        <f t="shared" si="1"/>
        <v>3</v>
      </c>
    </row>
    <row r="90" spans="1:7">
      <c r="A90" s="131">
        <v>6.2</v>
      </c>
      <c r="B90" s="101" t="s">
        <v>296</v>
      </c>
      <c r="C90" s="104" t="s">
        <v>359</v>
      </c>
      <c r="D90" s="105">
        <v>8</v>
      </c>
      <c r="E90" s="105">
        <v>0</v>
      </c>
      <c r="F90" s="105">
        <v>0</v>
      </c>
      <c r="G90" s="120">
        <f t="shared" si="1"/>
        <v>8</v>
      </c>
    </row>
    <row r="91" spans="1:7" ht="30">
      <c r="A91" s="131" t="s">
        <v>340</v>
      </c>
      <c r="B91" s="101" t="s">
        <v>303</v>
      </c>
      <c r="C91" s="104" t="s">
        <v>341</v>
      </c>
      <c r="D91" s="105">
        <f>398+418+10683+800+5</f>
        <v>12304</v>
      </c>
      <c r="E91" s="105">
        <v>0</v>
      </c>
      <c r="F91" s="105">
        <f>30+34+601+50+30+40+217+85</f>
        <v>1087</v>
      </c>
      <c r="G91" s="120">
        <f t="shared" si="1"/>
        <v>13391</v>
      </c>
    </row>
    <row r="92" spans="1:7" ht="30">
      <c r="A92" s="131" t="s">
        <v>347</v>
      </c>
      <c r="B92" s="101" t="s">
        <v>303</v>
      </c>
      <c r="C92" s="104" t="s">
        <v>348</v>
      </c>
      <c r="D92" s="105">
        <v>0</v>
      </c>
      <c r="E92" s="105">
        <v>0</v>
      </c>
      <c r="F92" s="105">
        <f>1+1+1+1+1+1</f>
        <v>6</v>
      </c>
      <c r="G92" s="120">
        <f t="shared" ref="G92:G96" si="2">SUM(D92:F92)</f>
        <v>6</v>
      </c>
    </row>
    <row r="93" spans="1:7" ht="30">
      <c r="A93" s="131" t="s">
        <v>365</v>
      </c>
      <c r="B93" s="101" t="s">
        <v>303</v>
      </c>
      <c r="C93" s="104" t="s">
        <v>366</v>
      </c>
      <c r="D93" s="105">
        <v>0</v>
      </c>
      <c r="E93" s="105">
        <v>0</v>
      </c>
      <c r="F93" s="105">
        <v>1</v>
      </c>
      <c r="G93" s="120">
        <f t="shared" si="2"/>
        <v>1</v>
      </c>
    </row>
    <row r="94" spans="1:7">
      <c r="A94" s="131" t="s">
        <v>429</v>
      </c>
      <c r="B94" s="101" t="s">
        <v>303</v>
      </c>
      <c r="C94" s="104" t="s">
        <v>430</v>
      </c>
      <c r="D94" s="105">
        <v>0</v>
      </c>
      <c r="E94" s="105">
        <v>0</v>
      </c>
      <c r="F94" s="105">
        <v>1</v>
      </c>
      <c r="G94" s="120">
        <f t="shared" si="2"/>
        <v>1</v>
      </c>
    </row>
    <row r="95" spans="1:7">
      <c r="A95" s="127" t="s">
        <v>444</v>
      </c>
      <c r="B95" s="127"/>
      <c r="C95" s="128"/>
      <c r="D95" s="119"/>
      <c r="E95" s="105"/>
      <c r="F95" s="121"/>
      <c r="G95" s="120"/>
    </row>
    <row r="96" spans="1:7">
      <c r="A96" s="133" t="s">
        <v>417</v>
      </c>
      <c r="B96" s="133" t="s">
        <v>303</v>
      </c>
      <c r="C96" s="134" t="s">
        <v>418</v>
      </c>
      <c r="D96" s="124">
        <v>0</v>
      </c>
      <c r="E96" s="124">
        <v>0</v>
      </c>
      <c r="F96" s="124">
        <v>1</v>
      </c>
      <c r="G96" s="126">
        <f t="shared" si="2"/>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166F9-A69C-C345-8CFA-465DB2F380BD}">
  <dimension ref="A1:D245"/>
  <sheetViews>
    <sheetView topLeftCell="A51" zoomScale="135" workbookViewId="0">
      <selection activeCell="F11" sqref="F11"/>
    </sheetView>
  </sheetViews>
  <sheetFormatPr baseColWidth="10" defaultColWidth="10.83203125" defaultRowHeight="16"/>
  <cols>
    <col min="1" max="2" width="10.83203125" style="84"/>
    <col min="3" max="3" width="78.6640625" style="84" customWidth="1"/>
    <col min="4" max="4" width="21.1640625" style="89" customWidth="1"/>
    <col min="5" max="16384" width="10.83203125" style="84"/>
  </cols>
  <sheetData>
    <row r="1" spans="1:4">
      <c r="A1" s="90" t="s">
        <v>0</v>
      </c>
      <c r="B1" s="81"/>
      <c r="C1" s="82"/>
      <c r="D1" s="83"/>
    </row>
    <row r="2" spans="1:4">
      <c r="A2" s="90" t="s">
        <v>445</v>
      </c>
      <c r="B2" s="81"/>
      <c r="C2" s="82"/>
      <c r="D2" s="83"/>
    </row>
    <row r="3" spans="1:4">
      <c r="A3" s="90" t="s">
        <v>288</v>
      </c>
      <c r="B3" s="81"/>
      <c r="C3" s="82"/>
      <c r="D3" s="83"/>
    </row>
    <row r="4" spans="1:4">
      <c r="A4" s="77" t="s">
        <v>446</v>
      </c>
      <c r="B4" s="81"/>
      <c r="C4" s="82"/>
      <c r="D4" s="83"/>
    </row>
    <row r="5" spans="1:4">
      <c r="A5" s="85"/>
      <c r="B5" s="86"/>
      <c r="C5" s="82"/>
      <c r="D5" s="83"/>
    </row>
    <row r="6" spans="1:4">
      <c r="A6" s="92" t="s">
        <v>290</v>
      </c>
      <c r="B6" s="92" t="s">
        <v>291</v>
      </c>
      <c r="C6" s="93" t="s">
        <v>292</v>
      </c>
      <c r="D6" s="94" t="s">
        <v>293</v>
      </c>
    </row>
    <row r="7" spans="1:4" s="87" customFormat="1">
      <c r="A7" s="95" t="s">
        <v>294</v>
      </c>
      <c r="B7" s="95"/>
      <c r="C7" s="96"/>
      <c r="D7" s="97"/>
    </row>
    <row r="8" spans="1:4" s="88" customFormat="1">
      <c r="A8" s="98" t="s">
        <v>447</v>
      </c>
      <c r="B8" s="98"/>
      <c r="C8" s="99"/>
      <c r="D8" s="100"/>
    </row>
    <row r="9" spans="1:4" s="137" customFormat="1">
      <c r="A9" s="101">
        <v>1.2</v>
      </c>
      <c r="B9" s="101" t="s">
        <v>296</v>
      </c>
      <c r="C9" s="102" t="s">
        <v>297</v>
      </c>
      <c r="D9" s="142">
        <v>26547</v>
      </c>
    </row>
    <row r="10" spans="1:4" s="137" customFormat="1">
      <c r="A10" s="101">
        <v>1.3</v>
      </c>
      <c r="B10" s="101" t="s">
        <v>296</v>
      </c>
      <c r="C10" s="102" t="s">
        <v>318</v>
      </c>
      <c r="D10" s="143">
        <v>4088</v>
      </c>
    </row>
    <row r="11" spans="1:4" s="137" customFormat="1">
      <c r="A11" s="101">
        <v>2.1</v>
      </c>
      <c r="B11" s="101" t="s">
        <v>296</v>
      </c>
      <c r="C11" s="102" t="s">
        <v>298</v>
      </c>
      <c r="D11" s="143">
        <v>13300.871999999999</v>
      </c>
    </row>
    <row r="12" spans="1:4" s="137" customFormat="1">
      <c r="A12" s="101">
        <v>2.2999999999999998</v>
      </c>
      <c r="B12" s="101" t="s">
        <v>296</v>
      </c>
      <c r="C12" s="102" t="s">
        <v>448</v>
      </c>
      <c r="D12" s="143">
        <v>42.993000000000002</v>
      </c>
    </row>
    <row r="13" spans="1:4" s="137" customFormat="1">
      <c r="A13" s="101">
        <v>5.0999999999999996</v>
      </c>
      <c r="B13" s="101" t="s">
        <v>296</v>
      </c>
      <c r="C13" s="102" t="s">
        <v>301</v>
      </c>
      <c r="D13" s="143">
        <v>205913</v>
      </c>
    </row>
    <row r="14" spans="1:4" s="137" customFormat="1">
      <c r="A14" s="101">
        <v>5.3</v>
      </c>
      <c r="B14" s="101" t="s">
        <v>296</v>
      </c>
      <c r="C14" s="102" t="s">
        <v>394</v>
      </c>
      <c r="D14" s="143">
        <v>346873</v>
      </c>
    </row>
    <row r="15" spans="1:4" s="137" customFormat="1">
      <c r="A15" s="101">
        <v>6.2</v>
      </c>
      <c r="B15" s="101" t="s">
        <v>296</v>
      </c>
      <c r="C15" s="102" t="s">
        <v>359</v>
      </c>
      <c r="D15" s="143">
        <v>127</v>
      </c>
    </row>
    <row r="16" spans="1:4" s="137" customFormat="1">
      <c r="A16" s="101" t="s">
        <v>302</v>
      </c>
      <c r="B16" s="101" t="s">
        <v>303</v>
      </c>
      <c r="C16" s="102" t="s">
        <v>304</v>
      </c>
      <c r="D16" s="143">
        <v>92026.33</v>
      </c>
    </row>
    <row r="17" spans="1:4" s="137" customFormat="1">
      <c r="A17" s="101" t="s">
        <v>330</v>
      </c>
      <c r="B17" s="101" t="s">
        <v>303</v>
      </c>
      <c r="C17" s="102" t="s">
        <v>331</v>
      </c>
      <c r="D17" s="143">
        <v>2</v>
      </c>
    </row>
    <row r="18" spans="1:4" s="137" customFormat="1">
      <c r="A18" s="101" t="s">
        <v>309</v>
      </c>
      <c r="B18" s="101" t="s">
        <v>303</v>
      </c>
      <c r="C18" s="102" t="s">
        <v>310</v>
      </c>
      <c r="D18" s="143">
        <v>5</v>
      </c>
    </row>
    <row r="19" spans="1:4" s="137" customFormat="1">
      <c r="A19" s="101" t="s">
        <v>388</v>
      </c>
      <c r="B19" s="101" t="s">
        <v>303</v>
      </c>
      <c r="C19" s="102" t="s">
        <v>389</v>
      </c>
      <c r="D19" s="143">
        <v>8</v>
      </c>
    </row>
    <row r="20" spans="1:4" s="137" customFormat="1">
      <c r="A20" s="101" t="s">
        <v>449</v>
      </c>
      <c r="B20" s="101" t="s">
        <v>303</v>
      </c>
      <c r="C20" s="102" t="s">
        <v>450</v>
      </c>
      <c r="D20" s="143">
        <v>27409</v>
      </c>
    </row>
    <row r="21" spans="1:4" s="88" customFormat="1">
      <c r="A21" s="98" t="s">
        <v>451</v>
      </c>
      <c r="B21" s="98"/>
      <c r="C21" s="99"/>
      <c r="D21" s="144"/>
    </row>
    <row r="22" spans="1:4" s="137" customFormat="1">
      <c r="A22" s="101">
        <v>3.1</v>
      </c>
      <c r="B22" s="101" t="s">
        <v>296</v>
      </c>
      <c r="C22" s="102" t="s">
        <v>314</v>
      </c>
      <c r="D22" s="143">
        <v>607700</v>
      </c>
    </row>
    <row r="23" spans="1:4" s="137" customFormat="1">
      <c r="A23" s="101">
        <v>5.0999999999999996</v>
      </c>
      <c r="B23" s="101" t="s">
        <v>296</v>
      </c>
      <c r="C23" s="102" t="s">
        <v>301</v>
      </c>
      <c r="D23" s="143">
        <v>1557090</v>
      </c>
    </row>
    <row r="24" spans="1:4" s="137" customFormat="1">
      <c r="A24" s="101">
        <v>5.3</v>
      </c>
      <c r="B24" s="101" t="s">
        <v>296</v>
      </c>
      <c r="C24" s="102" t="s">
        <v>394</v>
      </c>
      <c r="D24" s="143">
        <v>39130</v>
      </c>
    </row>
    <row r="25" spans="1:4" s="137" customFormat="1">
      <c r="A25" s="101" t="s">
        <v>452</v>
      </c>
      <c r="B25" s="101" t="s">
        <v>303</v>
      </c>
      <c r="C25" s="102" t="s">
        <v>453</v>
      </c>
      <c r="D25" s="143">
        <v>7880000</v>
      </c>
    </row>
    <row r="26" spans="1:4" s="137" customFormat="1">
      <c r="A26" s="101" t="s">
        <v>307</v>
      </c>
      <c r="B26" s="101" t="s">
        <v>303</v>
      </c>
      <c r="C26" s="102" t="s">
        <v>308</v>
      </c>
      <c r="D26" s="143">
        <v>2984</v>
      </c>
    </row>
    <row r="27" spans="1:4" s="88" customFormat="1">
      <c r="A27" s="98" t="s">
        <v>454</v>
      </c>
      <c r="B27" s="98"/>
      <c r="C27" s="99"/>
      <c r="D27" s="144"/>
    </row>
    <row r="28" spans="1:4" s="137" customFormat="1">
      <c r="A28" s="101">
        <v>1.2</v>
      </c>
      <c r="B28" s="101" t="s">
        <v>296</v>
      </c>
      <c r="C28" s="102" t="s">
        <v>297</v>
      </c>
      <c r="D28" s="143">
        <v>22348</v>
      </c>
    </row>
    <row r="29" spans="1:4" s="137" customFormat="1">
      <c r="A29" s="101">
        <v>1.3</v>
      </c>
      <c r="B29" s="101" t="s">
        <v>296</v>
      </c>
      <c r="C29" s="102" t="s">
        <v>318</v>
      </c>
      <c r="D29" s="143">
        <v>123078.6</v>
      </c>
    </row>
    <row r="30" spans="1:4" s="137" customFormat="1">
      <c r="A30" s="101">
        <v>2.1</v>
      </c>
      <c r="B30" s="101" t="s">
        <v>296</v>
      </c>
      <c r="C30" s="102" t="s">
        <v>298</v>
      </c>
      <c r="D30" s="143">
        <v>7374.84</v>
      </c>
    </row>
    <row r="31" spans="1:4" s="137" customFormat="1">
      <c r="A31" s="101">
        <v>3.2</v>
      </c>
      <c r="B31" s="101" t="s">
        <v>296</v>
      </c>
      <c r="C31" s="102" t="s">
        <v>396</v>
      </c>
      <c r="D31" s="143">
        <v>606000</v>
      </c>
    </row>
    <row r="32" spans="1:4" s="137" customFormat="1">
      <c r="A32" s="101">
        <v>4.0999999999999996</v>
      </c>
      <c r="B32" s="101" t="s">
        <v>296</v>
      </c>
      <c r="C32" s="102" t="s">
        <v>300</v>
      </c>
      <c r="D32" s="143">
        <v>606000</v>
      </c>
    </row>
    <row r="33" spans="1:4" s="137" customFormat="1">
      <c r="A33" s="101">
        <v>4.2</v>
      </c>
      <c r="B33" s="101" t="s">
        <v>296</v>
      </c>
      <c r="C33" s="102" t="s">
        <v>320</v>
      </c>
      <c r="D33" s="143">
        <v>4</v>
      </c>
    </row>
    <row r="34" spans="1:4" s="137" customFormat="1">
      <c r="A34" s="101">
        <v>4.3</v>
      </c>
      <c r="B34" s="101" t="s">
        <v>296</v>
      </c>
      <c r="C34" s="102" t="s">
        <v>321</v>
      </c>
      <c r="D34" s="143">
        <v>3</v>
      </c>
    </row>
    <row r="35" spans="1:4" s="137" customFormat="1">
      <c r="A35" s="101">
        <v>6.2</v>
      </c>
      <c r="B35" s="101" t="s">
        <v>296</v>
      </c>
      <c r="C35" s="102" t="s">
        <v>359</v>
      </c>
      <c r="D35" s="143">
        <v>4</v>
      </c>
    </row>
    <row r="36" spans="1:4" s="137" customFormat="1">
      <c r="A36" s="101" t="s">
        <v>386</v>
      </c>
      <c r="B36" s="101" t="s">
        <v>303</v>
      </c>
      <c r="C36" s="102" t="s">
        <v>387</v>
      </c>
      <c r="D36" s="143">
        <v>8</v>
      </c>
    </row>
    <row r="37" spans="1:4" s="137" customFormat="1">
      <c r="A37" s="101" t="s">
        <v>302</v>
      </c>
      <c r="B37" s="101" t="s">
        <v>303</v>
      </c>
      <c r="C37" s="102" t="s">
        <v>304</v>
      </c>
      <c r="D37" s="143">
        <v>32.725000000000001</v>
      </c>
    </row>
    <row r="38" spans="1:4" s="137" customFormat="1">
      <c r="A38" s="101" t="s">
        <v>455</v>
      </c>
      <c r="B38" s="101" t="s">
        <v>303</v>
      </c>
      <c r="C38" s="102" t="s">
        <v>456</v>
      </c>
      <c r="D38" s="143">
        <v>885</v>
      </c>
    </row>
    <row r="39" spans="1:4" s="137" customFormat="1">
      <c r="A39" s="101" t="s">
        <v>397</v>
      </c>
      <c r="B39" s="101" t="s">
        <v>303</v>
      </c>
      <c r="C39" s="102" t="s">
        <v>398</v>
      </c>
      <c r="D39" s="143">
        <v>8</v>
      </c>
    </row>
    <row r="40" spans="1:4" s="137" customFormat="1">
      <c r="A40" s="101" t="s">
        <v>305</v>
      </c>
      <c r="B40" s="101" t="s">
        <v>303</v>
      </c>
      <c r="C40" s="102" t="s">
        <v>306</v>
      </c>
      <c r="D40" s="143">
        <v>1</v>
      </c>
    </row>
    <row r="41" spans="1:4" s="137" customFormat="1">
      <c r="A41" s="101" t="s">
        <v>307</v>
      </c>
      <c r="B41" s="101" t="s">
        <v>303</v>
      </c>
      <c r="C41" s="102" t="s">
        <v>308</v>
      </c>
      <c r="D41" s="143">
        <v>520</v>
      </c>
    </row>
    <row r="42" spans="1:4" s="137" customFormat="1">
      <c r="A42" s="101" t="s">
        <v>311</v>
      </c>
      <c r="B42" s="101" t="s">
        <v>303</v>
      </c>
      <c r="C42" s="102" t="s">
        <v>312</v>
      </c>
      <c r="D42" s="143">
        <v>8</v>
      </c>
    </row>
    <row r="43" spans="1:4" s="137" customFormat="1" ht="30">
      <c r="A43" s="101" t="s">
        <v>340</v>
      </c>
      <c r="B43" s="101" t="s">
        <v>303</v>
      </c>
      <c r="C43" s="102" t="s">
        <v>341</v>
      </c>
      <c r="D43" s="143">
        <v>85</v>
      </c>
    </row>
    <row r="44" spans="1:4" s="88" customFormat="1">
      <c r="A44" s="98" t="s">
        <v>457</v>
      </c>
      <c r="B44" s="98"/>
      <c r="C44" s="99"/>
      <c r="D44" s="144"/>
    </row>
    <row r="45" spans="1:4" s="137" customFormat="1">
      <c r="A45" s="101">
        <v>1.2</v>
      </c>
      <c r="B45" s="101" t="s">
        <v>296</v>
      </c>
      <c r="C45" s="102" t="s">
        <v>297</v>
      </c>
      <c r="D45" s="143">
        <v>522</v>
      </c>
    </row>
    <row r="46" spans="1:4" s="137" customFormat="1">
      <c r="A46" s="101">
        <v>2.1</v>
      </c>
      <c r="B46" s="101" t="s">
        <v>296</v>
      </c>
      <c r="C46" s="102" t="s">
        <v>298</v>
      </c>
      <c r="D46" s="143">
        <v>137</v>
      </c>
    </row>
    <row r="47" spans="1:4" s="137" customFormat="1">
      <c r="A47" s="101">
        <v>5.0999999999999996</v>
      </c>
      <c r="B47" s="101" t="s">
        <v>296</v>
      </c>
      <c r="C47" s="102" t="s">
        <v>301</v>
      </c>
      <c r="D47" s="143">
        <v>0</v>
      </c>
    </row>
    <row r="48" spans="1:4" s="137" customFormat="1">
      <c r="A48" s="101">
        <v>5.3</v>
      </c>
      <c r="B48" s="101" t="s">
        <v>296</v>
      </c>
      <c r="C48" s="102" t="s">
        <v>394</v>
      </c>
      <c r="D48" s="143">
        <v>0</v>
      </c>
    </row>
    <row r="49" spans="1:4" s="137" customFormat="1">
      <c r="A49" s="101">
        <v>6.1</v>
      </c>
      <c r="B49" s="101" t="s">
        <v>296</v>
      </c>
      <c r="C49" s="102" t="s">
        <v>344</v>
      </c>
      <c r="D49" s="143">
        <v>2</v>
      </c>
    </row>
    <row r="50" spans="1:4" s="137" customFormat="1">
      <c r="A50" s="101">
        <v>6.2</v>
      </c>
      <c r="B50" s="101" t="s">
        <v>296</v>
      </c>
      <c r="C50" s="102" t="s">
        <v>359</v>
      </c>
      <c r="D50" s="143">
        <v>3</v>
      </c>
    </row>
    <row r="51" spans="1:4" s="137" customFormat="1">
      <c r="A51" s="101" t="s">
        <v>388</v>
      </c>
      <c r="B51" s="101" t="s">
        <v>303</v>
      </c>
      <c r="C51" s="102" t="s">
        <v>389</v>
      </c>
      <c r="D51" s="143">
        <f>14+'2019-2021 Aggregate'!D142</f>
        <v>92232.33</v>
      </c>
    </row>
    <row r="52" spans="1:4" s="88" customFormat="1">
      <c r="A52" s="98" t="s">
        <v>458</v>
      </c>
      <c r="B52" s="98"/>
      <c r="C52" s="99"/>
      <c r="D52" s="144"/>
    </row>
    <row r="53" spans="1:4" s="137" customFormat="1">
      <c r="A53" s="101">
        <v>1.2</v>
      </c>
      <c r="B53" s="101" t="s">
        <v>296</v>
      </c>
      <c r="C53" s="102" t="s">
        <v>297</v>
      </c>
      <c r="D53" s="143">
        <v>2870</v>
      </c>
    </row>
    <row r="54" spans="1:4" s="137" customFormat="1">
      <c r="A54" s="101">
        <v>2.1</v>
      </c>
      <c r="B54" s="101" t="s">
        <v>296</v>
      </c>
      <c r="C54" s="102" t="s">
        <v>298</v>
      </c>
      <c r="D54" s="143">
        <v>370</v>
      </c>
    </row>
    <row r="55" spans="1:4" s="137" customFormat="1">
      <c r="A55" s="101">
        <v>3.1</v>
      </c>
      <c r="B55" s="101" t="s">
        <v>296</v>
      </c>
      <c r="C55" s="102" t="s">
        <v>314</v>
      </c>
      <c r="D55" s="143">
        <v>797568</v>
      </c>
    </row>
    <row r="56" spans="1:4" s="137" customFormat="1">
      <c r="A56" s="101">
        <v>3.3</v>
      </c>
      <c r="B56" s="101" t="s">
        <v>296</v>
      </c>
      <c r="C56" s="102" t="s">
        <v>299</v>
      </c>
      <c r="D56" s="143">
        <v>1200000</v>
      </c>
    </row>
    <row r="57" spans="1:4" s="137" customFormat="1">
      <c r="A57" s="101" t="s">
        <v>452</v>
      </c>
      <c r="B57" s="101" t="s">
        <v>303</v>
      </c>
      <c r="C57" s="102" t="s">
        <v>453</v>
      </c>
      <c r="D57" s="143">
        <v>520300000</v>
      </c>
    </row>
    <row r="58" spans="1:4" s="137" customFormat="1" ht="30">
      <c r="A58" s="101" t="s">
        <v>340</v>
      </c>
      <c r="B58" s="101" t="s">
        <v>303</v>
      </c>
      <c r="C58" s="102" t="s">
        <v>341</v>
      </c>
      <c r="D58" s="143">
        <v>1306</v>
      </c>
    </row>
    <row r="59" spans="1:4" s="88" customFormat="1">
      <c r="A59" s="98" t="s">
        <v>459</v>
      </c>
      <c r="B59" s="98"/>
      <c r="C59" s="99"/>
      <c r="D59" s="144"/>
    </row>
    <row r="60" spans="1:4" s="137" customFormat="1">
      <c r="A60" s="101">
        <v>1.3</v>
      </c>
      <c r="B60" s="101" t="s">
        <v>296</v>
      </c>
      <c r="C60" s="102" t="s">
        <v>318</v>
      </c>
      <c r="D60" s="143">
        <v>71194.600000000006</v>
      </c>
    </row>
    <row r="61" spans="1:4" s="137" customFormat="1">
      <c r="A61" s="101">
        <v>3.1</v>
      </c>
      <c r="B61" s="101" t="s">
        <v>296</v>
      </c>
      <c r="C61" s="102" t="s">
        <v>314</v>
      </c>
      <c r="D61" s="143">
        <v>1299831</v>
      </c>
    </row>
    <row r="62" spans="1:4" s="137" customFormat="1">
      <c r="A62" s="101">
        <v>4.0999999999999996</v>
      </c>
      <c r="B62" s="101" t="s">
        <v>296</v>
      </c>
      <c r="C62" s="102" t="s">
        <v>300</v>
      </c>
      <c r="D62" s="143">
        <v>702146.9</v>
      </c>
    </row>
    <row r="63" spans="1:4" s="137" customFormat="1">
      <c r="A63" s="101">
        <v>6.2</v>
      </c>
      <c r="B63" s="101" t="s">
        <v>296</v>
      </c>
      <c r="C63" s="102" t="s">
        <v>359</v>
      </c>
      <c r="D63" s="143">
        <v>2</v>
      </c>
    </row>
    <row r="64" spans="1:4" s="137" customFormat="1">
      <c r="A64" s="101" t="s">
        <v>326</v>
      </c>
      <c r="B64" s="101" t="s">
        <v>303</v>
      </c>
      <c r="C64" s="102" t="s">
        <v>327</v>
      </c>
      <c r="D64" s="143">
        <v>6</v>
      </c>
    </row>
    <row r="65" spans="1:4" s="137" customFormat="1">
      <c r="A65" s="101" t="s">
        <v>452</v>
      </c>
      <c r="B65" s="101" t="s">
        <v>303</v>
      </c>
      <c r="C65" s="102" t="s">
        <v>453</v>
      </c>
      <c r="D65" s="143">
        <v>88770000</v>
      </c>
    </row>
    <row r="66" spans="1:4" s="137" customFormat="1">
      <c r="A66" s="101" t="s">
        <v>311</v>
      </c>
      <c r="B66" s="101" t="s">
        <v>303</v>
      </c>
      <c r="C66" s="102" t="s">
        <v>312</v>
      </c>
      <c r="D66" s="143">
        <v>6</v>
      </c>
    </row>
    <row r="67" spans="1:4" s="88" customFormat="1">
      <c r="A67" s="98" t="s">
        <v>460</v>
      </c>
      <c r="B67" s="98"/>
      <c r="C67" s="99"/>
      <c r="D67" s="144"/>
    </row>
    <row r="68" spans="1:4" s="137" customFormat="1">
      <c r="A68" s="101">
        <v>2.1</v>
      </c>
      <c r="B68" s="101" t="s">
        <v>296</v>
      </c>
      <c r="C68" s="102" t="s">
        <v>298</v>
      </c>
      <c r="D68" s="143">
        <v>15</v>
      </c>
    </row>
    <row r="69" spans="1:4" s="137" customFormat="1">
      <c r="A69" s="101">
        <v>3.1</v>
      </c>
      <c r="B69" s="101" t="s">
        <v>296</v>
      </c>
      <c r="C69" s="102" t="s">
        <v>314</v>
      </c>
      <c r="D69" s="143">
        <v>42480</v>
      </c>
    </row>
    <row r="70" spans="1:4" s="137" customFormat="1">
      <c r="A70" s="101">
        <v>4.0999999999999996</v>
      </c>
      <c r="B70" s="101" t="s">
        <v>296</v>
      </c>
      <c r="C70" s="102" t="s">
        <v>300</v>
      </c>
      <c r="D70" s="143">
        <v>2400000</v>
      </c>
    </row>
    <row r="71" spans="1:4" s="137" customFormat="1">
      <c r="A71" s="101">
        <v>4.2</v>
      </c>
      <c r="B71" s="101" t="s">
        <v>296</v>
      </c>
      <c r="C71" s="102" t="s">
        <v>320</v>
      </c>
      <c r="D71" s="143">
        <v>4</v>
      </c>
    </row>
    <row r="72" spans="1:4" s="137" customFormat="1">
      <c r="A72" s="101">
        <v>6.1</v>
      </c>
      <c r="B72" s="101" t="s">
        <v>296</v>
      </c>
      <c r="C72" s="102" t="s">
        <v>344</v>
      </c>
      <c r="D72" s="143">
        <v>4</v>
      </c>
    </row>
    <row r="73" spans="1:4" s="137" customFormat="1">
      <c r="A73" s="101" t="s">
        <v>452</v>
      </c>
      <c r="B73" s="101" t="s">
        <v>303</v>
      </c>
      <c r="C73" s="102" t="s">
        <v>453</v>
      </c>
      <c r="D73" s="143">
        <v>8870000</v>
      </c>
    </row>
    <row r="74" spans="1:4" s="88" customFormat="1">
      <c r="A74" s="98" t="s">
        <v>461</v>
      </c>
      <c r="B74" s="98"/>
      <c r="C74" s="99"/>
      <c r="D74" s="144"/>
    </row>
    <row r="75" spans="1:4" s="137" customFormat="1">
      <c r="A75" s="101">
        <v>1.2</v>
      </c>
      <c r="B75" s="101" t="s">
        <v>296</v>
      </c>
      <c r="C75" s="102" t="s">
        <v>297</v>
      </c>
      <c r="D75" s="142">
        <v>4101</v>
      </c>
    </row>
    <row r="76" spans="1:4" s="137" customFormat="1">
      <c r="A76" s="101">
        <v>2.1</v>
      </c>
      <c r="B76" s="101" t="s">
        <v>296</v>
      </c>
      <c r="C76" s="102" t="s">
        <v>298</v>
      </c>
      <c r="D76" s="142">
        <v>1226</v>
      </c>
    </row>
    <row r="77" spans="1:4" s="137" customFormat="1">
      <c r="A77" s="101">
        <v>3.1</v>
      </c>
      <c r="B77" s="101" t="s">
        <v>296</v>
      </c>
      <c r="C77" s="102" t="s">
        <v>314</v>
      </c>
      <c r="D77" s="142">
        <v>336700</v>
      </c>
    </row>
    <row r="78" spans="1:4" s="140" customFormat="1">
      <c r="A78" s="101">
        <v>6.1</v>
      </c>
      <c r="B78" s="101" t="s">
        <v>296</v>
      </c>
      <c r="C78" s="102" t="s">
        <v>344</v>
      </c>
      <c r="D78" s="142">
        <v>1</v>
      </c>
    </row>
    <row r="79" spans="1:4" s="137" customFormat="1">
      <c r="A79" s="101">
        <v>6.2</v>
      </c>
      <c r="B79" s="101" t="s">
        <v>296</v>
      </c>
      <c r="C79" s="102" t="s">
        <v>359</v>
      </c>
      <c r="D79" s="142">
        <v>2</v>
      </c>
    </row>
    <row r="80" spans="1:4" s="137" customFormat="1">
      <c r="A80" s="101" t="s">
        <v>302</v>
      </c>
      <c r="B80" s="101" t="s">
        <v>303</v>
      </c>
      <c r="C80" s="102" t="s">
        <v>304</v>
      </c>
      <c r="D80" s="142">
        <v>435</v>
      </c>
    </row>
    <row r="81" spans="1:4" s="137" customFormat="1">
      <c r="A81" s="101" t="s">
        <v>452</v>
      </c>
      <c r="B81" s="101" t="s">
        <v>303</v>
      </c>
      <c r="C81" s="102" t="s">
        <v>453</v>
      </c>
      <c r="D81" s="142">
        <v>166830000</v>
      </c>
    </row>
    <row r="82" spans="1:4" s="137" customFormat="1">
      <c r="A82" s="101" t="s">
        <v>328</v>
      </c>
      <c r="B82" s="101" t="s">
        <v>303</v>
      </c>
      <c r="C82" s="102" t="s">
        <v>329</v>
      </c>
      <c r="D82" s="142">
        <v>1</v>
      </c>
    </row>
    <row r="83" spans="1:4" s="137" customFormat="1">
      <c r="A83" s="101" t="s">
        <v>462</v>
      </c>
      <c r="B83" s="101" t="s">
        <v>303</v>
      </c>
      <c r="C83" s="102" t="s">
        <v>463</v>
      </c>
      <c r="D83" s="142">
        <v>90</v>
      </c>
    </row>
    <row r="84" spans="1:4" s="137" customFormat="1">
      <c r="A84" s="101" t="s">
        <v>388</v>
      </c>
      <c r="B84" s="101" t="s">
        <v>303</v>
      </c>
      <c r="C84" s="102" t="s">
        <v>389</v>
      </c>
      <c r="D84" s="142">
        <v>1</v>
      </c>
    </row>
    <row r="85" spans="1:4" s="137" customFormat="1" ht="30">
      <c r="A85" s="101" t="s">
        <v>365</v>
      </c>
      <c r="B85" s="101" t="s">
        <v>303</v>
      </c>
      <c r="C85" s="102" t="s">
        <v>366</v>
      </c>
      <c r="D85" s="142">
        <v>2</v>
      </c>
    </row>
    <row r="86" spans="1:4" s="88" customFormat="1">
      <c r="A86" s="98" t="s">
        <v>464</v>
      </c>
      <c r="B86" s="98"/>
      <c r="C86" s="99"/>
      <c r="D86" s="145"/>
    </row>
    <row r="87" spans="1:4" s="137" customFormat="1">
      <c r="A87" s="101">
        <v>1.2</v>
      </c>
      <c r="B87" s="101" t="s">
        <v>296</v>
      </c>
      <c r="C87" s="102" t="s">
        <v>297</v>
      </c>
      <c r="D87" s="142">
        <v>3794</v>
      </c>
    </row>
    <row r="88" spans="1:4" s="140" customFormat="1">
      <c r="A88" s="101">
        <v>2.1</v>
      </c>
      <c r="B88" s="101" t="s">
        <v>296</v>
      </c>
      <c r="C88" s="102" t="s">
        <v>298</v>
      </c>
      <c r="D88" s="142">
        <v>926.8</v>
      </c>
    </row>
    <row r="89" spans="1:4" s="137" customFormat="1">
      <c r="A89" s="101">
        <v>3.1</v>
      </c>
      <c r="B89" s="101" t="s">
        <v>296</v>
      </c>
      <c r="C89" s="102" t="s">
        <v>314</v>
      </c>
      <c r="D89" s="142">
        <v>69242</v>
      </c>
    </row>
    <row r="90" spans="1:4" s="137" customFormat="1">
      <c r="A90" s="101">
        <v>4.0999999999999996</v>
      </c>
      <c r="B90" s="101" t="s">
        <v>296</v>
      </c>
      <c r="C90" s="102" t="s">
        <v>300</v>
      </c>
      <c r="D90" s="142">
        <v>1607460</v>
      </c>
    </row>
    <row r="91" spans="1:4" s="137" customFormat="1">
      <c r="A91" s="101">
        <v>4.3</v>
      </c>
      <c r="B91" s="101" t="s">
        <v>296</v>
      </c>
      <c r="C91" s="102" t="s">
        <v>321</v>
      </c>
      <c r="D91" s="142">
        <v>8</v>
      </c>
    </row>
    <row r="92" spans="1:4" s="137" customFormat="1">
      <c r="A92" s="101" t="s">
        <v>311</v>
      </c>
      <c r="B92" s="101" t="s">
        <v>303</v>
      </c>
      <c r="C92" s="102" t="s">
        <v>312</v>
      </c>
      <c r="D92" s="142">
        <v>8</v>
      </c>
    </row>
    <row r="93" spans="1:4" s="137" customFormat="1" ht="30">
      <c r="A93" s="101" t="s">
        <v>340</v>
      </c>
      <c r="B93" s="101" t="s">
        <v>303</v>
      </c>
      <c r="C93" s="102" t="s">
        <v>341</v>
      </c>
      <c r="D93" s="142">
        <v>510</v>
      </c>
    </row>
    <row r="94" spans="1:4" s="88" customFormat="1">
      <c r="A94" s="98" t="s">
        <v>465</v>
      </c>
      <c r="B94" s="98"/>
      <c r="C94" s="99"/>
      <c r="D94" s="145"/>
    </row>
    <row r="95" spans="1:4" s="137" customFormat="1">
      <c r="A95" s="101">
        <v>1.2</v>
      </c>
      <c r="B95" s="101" t="s">
        <v>296</v>
      </c>
      <c r="C95" s="102" t="s">
        <v>297</v>
      </c>
      <c r="D95" s="142">
        <v>4519</v>
      </c>
    </row>
    <row r="96" spans="1:4" s="140" customFormat="1">
      <c r="A96" s="101">
        <v>1.3</v>
      </c>
      <c r="B96" s="101" t="s">
        <v>296</v>
      </c>
      <c r="C96" s="102" t="s">
        <v>318</v>
      </c>
      <c r="D96" s="142">
        <v>40000</v>
      </c>
    </row>
    <row r="97" spans="1:4" s="137" customFormat="1" ht="15" customHeight="1">
      <c r="A97" s="101">
        <v>2.1</v>
      </c>
      <c r="B97" s="101" t="s">
        <v>296</v>
      </c>
      <c r="C97" s="102" t="s">
        <v>298</v>
      </c>
      <c r="D97" s="142">
        <v>2324</v>
      </c>
    </row>
    <row r="98" spans="1:4" s="137" customFormat="1" ht="15" customHeight="1">
      <c r="A98" s="101">
        <v>3.1</v>
      </c>
      <c r="B98" s="101" t="s">
        <v>296</v>
      </c>
      <c r="C98" s="102" t="s">
        <v>314</v>
      </c>
      <c r="D98" s="143">
        <v>1720000</v>
      </c>
    </row>
    <row r="99" spans="1:4" s="137" customFormat="1" ht="15" customHeight="1">
      <c r="A99" s="101">
        <v>3.3</v>
      </c>
      <c r="B99" s="101" t="s">
        <v>296</v>
      </c>
      <c r="C99" s="102" t="s">
        <v>299</v>
      </c>
      <c r="D99" s="143">
        <v>231000</v>
      </c>
    </row>
    <row r="100" spans="1:4" s="137" customFormat="1" ht="15" customHeight="1">
      <c r="A100" s="101">
        <v>5.0999999999999996</v>
      </c>
      <c r="B100" s="101" t="s">
        <v>296</v>
      </c>
      <c r="C100" s="102" t="s">
        <v>301</v>
      </c>
      <c r="D100" s="143">
        <v>231000</v>
      </c>
    </row>
    <row r="101" spans="1:4" s="137" customFormat="1" ht="15" customHeight="1">
      <c r="A101" s="101">
        <v>6.2</v>
      </c>
      <c r="B101" s="101" t="s">
        <v>296</v>
      </c>
      <c r="C101" s="102" t="s">
        <v>359</v>
      </c>
      <c r="D101" s="143">
        <v>69</v>
      </c>
    </row>
    <row r="102" spans="1:4" s="137" customFormat="1" ht="15" customHeight="1">
      <c r="A102" s="101" t="s">
        <v>370</v>
      </c>
      <c r="B102" s="101" t="s">
        <v>303</v>
      </c>
      <c r="C102" s="102" t="s">
        <v>371</v>
      </c>
      <c r="D102" s="143">
        <v>320</v>
      </c>
    </row>
    <row r="103" spans="1:4" s="137" customFormat="1" ht="15" customHeight="1">
      <c r="A103" s="101" t="s">
        <v>363</v>
      </c>
      <c r="B103" s="101" t="s">
        <v>303</v>
      </c>
      <c r="C103" s="102" t="s">
        <v>364</v>
      </c>
      <c r="D103" s="143">
        <v>1</v>
      </c>
    </row>
    <row r="104" spans="1:4" s="140" customFormat="1" ht="15" customHeight="1">
      <c r="A104" s="101" t="s">
        <v>305</v>
      </c>
      <c r="B104" s="101" t="s">
        <v>303</v>
      </c>
      <c r="C104" s="102" t="s">
        <v>306</v>
      </c>
      <c r="D104" s="143">
        <v>65</v>
      </c>
    </row>
    <row r="105" spans="1:4" s="137" customFormat="1" ht="15" customHeight="1">
      <c r="A105" s="101" t="s">
        <v>330</v>
      </c>
      <c r="B105" s="101" t="s">
        <v>303</v>
      </c>
      <c r="C105" s="102" t="s">
        <v>331</v>
      </c>
      <c r="D105" s="143">
        <v>2</v>
      </c>
    </row>
    <row r="106" spans="1:4" s="137" customFormat="1" ht="15" customHeight="1">
      <c r="A106" s="101" t="s">
        <v>388</v>
      </c>
      <c r="B106" s="101" t="s">
        <v>303</v>
      </c>
      <c r="C106" s="102" t="s">
        <v>389</v>
      </c>
      <c r="D106" s="143">
        <v>65</v>
      </c>
    </row>
    <row r="107" spans="1:4" s="137" customFormat="1" ht="15" customHeight="1">
      <c r="A107" s="101" t="s">
        <v>449</v>
      </c>
      <c r="B107" s="101" t="s">
        <v>303</v>
      </c>
      <c r="C107" s="102" t="s">
        <v>450</v>
      </c>
      <c r="D107" s="143">
        <v>16047</v>
      </c>
    </row>
    <row r="108" spans="1:4" s="88" customFormat="1" ht="15" customHeight="1">
      <c r="A108" s="98" t="s">
        <v>466</v>
      </c>
      <c r="B108" s="98"/>
      <c r="C108" s="99"/>
      <c r="D108" s="144"/>
    </row>
    <row r="109" spans="1:4" s="137" customFormat="1" ht="15" customHeight="1">
      <c r="A109" s="101">
        <v>1.2</v>
      </c>
      <c r="B109" s="101" t="s">
        <v>296</v>
      </c>
      <c r="C109" s="102" t="s">
        <v>297</v>
      </c>
      <c r="D109" s="143">
        <v>364</v>
      </c>
    </row>
    <row r="110" spans="1:4" s="137" customFormat="1" ht="15" customHeight="1">
      <c r="A110" s="101">
        <v>3.1</v>
      </c>
      <c r="B110" s="101" t="s">
        <v>296</v>
      </c>
      <c r="C110" s="102" t="s">
        <v>314</v>
      </c>
      <c r="D110" s="143">
        <v>11518</v>
      </c>
    </row>
    <row r="111" spans="1:4" s="137" customFormat="1" ht="15" customHeight="1">
      <c r="A111" s="101">
        <v>4.0999999999999996</v>
      </c>
      <c r="B111" s="101" t="s">
        <v>296</v>
      </c>
      <c r="C111" s="102" t="s">
        <v>300</v>
      </c>
      <c r="D111" s="143">
        <v>3100000</v>
      </c>
    </row>
    <row r="112" spans="1:4" s="137" customFormat="1" ht="15" customHeight="1">
      <c r="A112" s="101">
        <v>4.3</v>
      </c>
      <c r="B112" s="101" t="s">
        <v>296</v>
      </c>
      <c r="C112" s="102" t="s">
        <v>321</v>
      </c>
      <c r="D112" s="143">
        <v>1</v>
      </c>
    </row>
    <row r="113" spans="1:4" s="137" customFormat="1" ht="15" customHeight="1">
      <c r="A113" s="101" t="s">
        <v>302</v>
      </c>
      <c r="B113" s="101" t="s">
        <v>303</v>
      </c>
      <c r="C113" s="102" t="s">
        <v>304</v>
      </c>
      <c r="D113" s="143">
        <v>600</v>
      </c>
    </row>
    <row r="114" spans="1:4" s="137" customFormat="1" ht="15" customHeight="1">
      <c r="A114" s="101" t="s">
        <v>311</v>
      </c>
      <c r="B114" s="101" t="s">
        <v>303</v>
      </c>
      <c r="C114" s="102" t="s">
        <v>312</v>
      </c>
      <c r="D114" s="143">
        <v>3</v>
      </c>
    </row>
    <row r="115" spans="1:4" s="137" customFormat="1" ht="15" customHeight="1">
      <c r="A115" s="101" t="s">
        <v>405</v>
      </c>
      <c r="B115" s="101" t="s">
        <v>303</v>
      </c>
      <c r="C115" s="102" t="s">
        <v>406</v>
      </c>
      <c r="D115" s="143">
        <v>4</v>
      </c>
    </row>
    <row r="116" spans="1:4" s="140" customFormat="1" ht="15" customHeight="1">
      <c r="A116" s="101" t="s">
        <v>334</v>
      </c>
      <c r="B116" s="101" t="s">
        <v>303</v>
      </c>
      <c r="C116" s="102" t="s">
        <v>335</v>
      </c>
      <c r="D116" s="143">
        <v>1</v>
      </c>
    </row>
    <row r="117" spans="1:4" s="137" customFormat="1" ht="15" customHeight="1">
      <c r="A117" s="101" t="s">
        <v>340</v>
      </c>
      <c r="B117" s="101" t="s">
        <v>303</v>
      </c>
      <c r="C117" s="102" t="s">
        <v>341</v>
      </c>
      <c r="D117" s="143">
        <v>2000</v>
      </c>
    </row>
    <row r="118" spans="1:4" s="88" customFormat="1" ht="15" customHeight="1">
      <c r="A118" s="98" t="s">
        <v>467</v>
      </c>
      <c r="B118" s="98"/>
      <c r="C118" s="99"/>
      <c r="D118" s="144"/>
    </row>
    <row r="119" spans="1:4" s="137" customFormat="1" ht="15" customHeight="1">
      <c r="A119" s="101">
        <v>1.2</v>
      </c>
      <c r="B119" s="101" t="s">
        <v>296</v>
      </c>
      <c r="C119" s="102" t="s">
        <v>297</v>
      </c>
      <c r="D119" s="143">
        <v>37107.314836046775</v>
      </c>
    </row>
    <row r="120" spans="1:4" s="137" customFormat="1" ht="15" customHeight="1">
      <c r="A120" s="101">
        <v>3.1</v>
      </c>
      <c r="B120" s="101" t="s">
        <v>296</v>
      </c>
      <c r="C120" s="102" t="s">
        <v>314</v>
      </c>
      <c r="D120" s="143">
        <v>888879.73</v>
      </c>
    </row>
    <row r="121" spans="1:4" s="137" customFormat="1" ht="15" customHeight="1">
      <c r="A121" s="101">
        <v>5.0999999999999996</v>
      </c>
      <c r="B121" s="101" t="s">
        <v>296</v>
      </c>
      <c r="C121" s="102" t="s">
        <v>301</v>
      </c>
      <c r="D121" s="143">
        <v>16800000</v>
      </c>
    </row>
    <row r="122" spans="1:4" s="137" customFormat="1" ht="15" customHeight="1">
      <c r="A122" s="101">
        <v>6.2</v>
      </c>
      <c r="B122" s="101" t="s">
        <v>296</v>
      </c>
      <c r="C122" s="102" t="s">
        <v>359</v>
      </c>
      <c r="D122" s="143">
        <v>1</v>
      </c>
    </row>
    <row r="123" spans="1:4" s="137" customFormat="1" ht="15" customHeight="1">
      <c r="A123" s="101" t="s">
        <v>328</v>
      </c>
      <c r="B123" s="101" t="s">
        <v>303</v>
      </c>
      <c r="C123" s="102" t="s">
        <v>329</v>
      </c>
      <c r="D123" s="143">
        <v>1</v>
      </c>
    </row>
    <row r="124" spans="1:4" s="137" customFormat="1" ht="15" customHeight="1">
      <c r="A124" s="101" t="s">
        <v>388</v>
      </c>
      <c r="B124" s="101" t="s">
        <v>303</v>
      </c>
      <c r="C124" s="102" t="s">
        <v>389</v>
      </c>
      <c r="D124" s="143">
        <v>1</v>
      </c>
    </row>
    <row r="125" spans="1:4" s="137" customFormat="1" ht="15" customHeight="1">
      <c r="A125" s="101" t="s">
        <v>468</v>
      </c>
      <c r="B125" s="101" t="s">
        <v>303</v>
      </c>
      <c r="C125" s="102" t="s">
        <v>469</v>
      </c>
      <c r="D125" s="143">
        <v>1</v>
      </c>
    </row>
    <row r="126" spans="1:4" s="137" customFormat="1" ht="15" customHeight="1">
      <c r="A126" s="98" t="s">
        <v>470</v>
      </c>
      <c r="B126" s="98"/>
      <c r="C126" s="99"/>
      <c r="D126" s="144"/>
    </row>
    <row r="127" spans="1:4" s="137" customFormat="1" ht="15" customHeight="1">
      <c r="A127" s="101">
        <v>1.2</v>
      </c>
      <c r="B127" s="101" t="s">
        <v>296</v>
      </c>
      <c r="C127" s="102" t="s">
        <v>297</v>
      </c>
      <c r="D127" s="143">
        <v>2855</v>
      </c>
    </row>
    <row r="128" spans="1:4" s="137" customFormat="1" ht="15" customHeight="1">
      <c r="A128" s="101">
        <v>1.3</v>
      </c>
      <c r="B128" s="101" t="s">
        <v>296</v>
      </c>
      <c r="C128" s="102" t="s">
        <v>318</v>
      </c>
      <c r="D128" s="143">
        <v>50700</v>
      </c>
    </row>
    <row r="129" spans="1:4" s="137" customFormat="1" ht="15" customHeight="1">
      <c r="A129" s="101">
        <v>2.2999999999999998</v>
      </c>
      <c r="B129" s="101" t="s">
        <v>296</v>
      </c>
      <c r="C129" s="102" t="s">
        <v>448</v>
      </c>
      <c r="D129" s="143">
        <v>31</v>
      </c>
    </row>
    <row r="130" spans="1:4" s="137" customFormat="1" ht="15" customHeight="1">
      <c r="A130" s="101">
        <v>5.0999999999999996</v>
      </c>
      <c r="B130" s="101" t="s">
        <v>296</v>
      </c>
      <c r="C130" s="102" t="s">
        <v>301</v>
      </c>
      <c r="D130" s="143">
        <v>195400</v>
      </c>
    </row>
    <row r="131" spans="1:4" s="137" customFormat="1" ht="15" customHeight="1">
      <c r="A131" s="101">
        <v>5.3</v>
      </c>
      <c r="B131" s="101" t="s">
        <v>296</v>
      </c>
      <c r="C131" s="102" t="s">
        <v>394</v>
      </c>
      <c r="D131" s="143">
        <v>13955</v>
      </c>
    </row>
    <row r="132" spans="1:4" s="137" customFormat="1" ht="15" customHeight="1">
      <c r="A132" s="101">
        <v>6.1</v>
      </c>
      <c r="B132" s="101" t="s">
        <v>296</v>
      </c>
      <c r="C132" s="102" t="s">
        <v>344</v>
      </c>
      <c r="D132" s="143">
        <v>4</v>
      </c>
    </row>
    <row r="133" spans="1:4" s="137" customFormat="1" ht="15" customHeight="1">
      <c r="A133" s="101" t="s">
        <v>471</v>
      </c>
      <c r="B133" s="101" t="s">
        <v>303</v>
      </c>
      <c r="C133" s="102" t="s">
        <v>472</v>
      </c>
      <c r="D133" s="143">
        <v>575</v>
      </c>
    </row>
    <row r="134" spans="1:4" s="137" customFormat="1" ht="14" customHeight="1">
      <c r="A134" s="101" t="s">
        <v>452</v>
      </c>
      <c r="B134" s="101" t="s">
        <v>303</v>
      </c>
      <c r="C134" s="102" t="s">
        <v>453</v>
      </c>
      <c r="D134" s="142">
        <v>157510000</v>
      </c>
    </row>
    <row r="135" spans="1:4" s="137" customFormat="1">
      <c r="A135" s="101" t="s">
        <v>397</v>
      </c>
      <c r="B135" s="101" t="s">
        <v>303</v>
      </c>
      <c r="C135" s="102" t="s">
        <v>398</v>
      </c>
      <c r="D135" s="142">
        <v>21</v>
      </c>
    </row>
    <row r="136" spans="1:4" s="137" customFormat="1" ht="14" customHeight="1">
      <c r="A136" s="101" t="s">
        <v>388</v>
      </c>
      <c r="B136" s="101" t="s">
        <v>303</v>
      </c>
      <c r="C136" s="102" t="s">
        <v>389</v>
      </c>
      <c r="D136" s="142">
        <v>21</v>
      </c>
    </row>
    <row r="137" spans="1:4" s="137" customFormat="1">
      <c r="A137" s="101" t="s">
        <v>449</v>
      </c>
      <c r="B137" s="101" t="s">
        <v>303</v>
      </c>
      <c r="C137" s="102" t="s">
        <v>450</v>
      </c>
      <c r="D137" s="142">
        <v>15684</v>
      </c>
    </row>
    <row r="138" spans="1:4" s="88" customFormat="1">
      <c r="A138" s="98" t="s">
        <v>473</v>
      </c>
      <c r="B138" s="98"/>
      <c r="C138" s="99"/>
      <c r="D138" s="145"/>
    </row>
    <row r="139" spans="1:4" s="137" customFormat="1" ht="16" customHeight="1">
      <c r="A139" s="101">
        <v>1.2</v>
      </c>
      <c r="B139" s="101" t="s">
        <v>296</v>
      </c>
      <c r="C139" s="102" t="s">
        <v>297</v>
      </c>
      <c r="D139" s="142">
        <v>83000</v>
      </c>
    </row>
    <row r="140" spans="1:4" s="137" customFormat="1" ht="15" customHeight="1">
      <c r="A140" s="101">
        <v>2.1</v>
      </c>
      <c r="B140" s="101" t="s">
        <v>296</v>
      </c>
      <c r="C140" s="104" t="s">
        <v>298</v>
      </c>
      <c r="D140" s="146">
        <v>16600</v>
      </c>
    </row>
    <row r="141" spans="1:4" s="137" customFormat="1" ht="15" customHeight="1">
      <c r="A141" s="101">
        <v>3.1</v>
      </c>
      <c r="B141" s="101" t="s">
        <v>296</v>
      </c>
      <c r="C141" s="104" t="s">
        <v>314</v>
      </c>
      <c r="D141" s="146">
        <v>840000</v>
      </c>
    </row>
    <row r="142" spans="1:4" s="137" customFormat="1" ht="15" customHeight="1">
      <c r="A142" s="101">
        <v>5.0999999999999996</v>
      </c>
      <c r="B142" s="101" t="s">
        <v>296</v>
      </c>
      <c r="C142" s="104" t="s">
        <v>301</v>
      </c>
      <c r="D142" s="146">
        <v>116370000</v>
      </c>
    </row>
    <row r="143" spans="1:4" s="137" customFormat="1" ht="15" customHeight="1">
      <c r="A143" s="101">
        <v>6.1</v>
      </c>
      <c r="B143" s="101" t="s">
        <v>296</v>
      </c>
      <c r="C143" s="104" t="s">
        <v>344</v>
      </c>
      <c r="D143" s="146">
        <v>1</v>
      </c>
    </row>
    <row r="144" spans="1:4" s="137" customFormat="1" ht="15" customHeight="1">
      <c r="A144" s="101" t="s">
        <v>305</v>
      </c>
      <c r="B144" s="101" t="s">
        <v>303</v>
      </c>
      <c r="C144" s="104" t="s">
        <v>306</v>
      </c>
      <c r="D144" s="147">
        <v>53</v>
      </c>
    </row>
    <row r="145" spans="1:4" s="137" customFormat="1" ht="15" customHeight="1">
      <c r="A145" s="101" t="s">
        <v>330</v>
      </c>
      <c r="B145" s="101" t="s">
        <v>303</v>
      </c>
      <c r="C145" s="104" t="s">
        <v>331</v>
      </c>
      <c r="D145" s="142">
        <v>3</v>
      </c>
    </row>
    <row r="146" spans="1:4" s="137" customFormat="1" ht="15" customHeight="1">
      <c r="A146" s="101" t="s">
        <v>388</v>
      </c>
      <c r="B146" s="101" t="s">
        <v>303</v>
      </c>
      <c r="C146" s="102" t="s">
        <v>389</v>
      </c>
      <c r="D146" s="142">
        <v>47</v>
      </c>
    </row>
    <row r="147" spans="1:4" s="140" customFormat="1" ht="15" customHeight="1">
      <c r="A147" s="101" t="s">
        <v>340</v>
      </c>
      <c r="B147" s="101" t="s">
        <v>303</v>
      </c>
      <c r="C147" s="102" t="s">
        <v>341</v>
      </c>
      <c r="D147" s="143">
        <v>165</v>
      </c>
    </row>
    <row r="148" spans="1:4" s="88" customFormat="1" ht="15" customHeight="1">
      <c r="A148" s="101" t="s">
        <v>474</v>
      </c>
      <c r="B148" s="101" t="s">
        <v>303</v>
      </c>
      <c r="C148" s="102" t="s">
        <v>475</v>
      </c>
      <c r="D148" s="143">
        <v>1</v>
      </c>
    </row>
    <row r="149" spans="1:4" s="88" customFormat="1" ht="15" customHeight="1">
      <c r="A149" s="98" t="s">
        <v>476</v>
      </c>
      <c r="B149" s="98"/>
      <c r="C149" s="99"/>
      <c r="D149" s="144"/>
    </row>
    <row r="150" spans="1:4" ht="15" customHeight="1">
      <c r="A150" s="101">
        <v>1.2</v>
      </c>
      <c r="B150" s="101" t="s">
        <v>296</v>
      </c>
      <c r="C150" s="102" t="s">
        <v>297</v>
      </c>
      <c r="D150" s="143">
        <v>1800</v>
      </c>
    </row>
    <row r="151" spans="1:4" s="140" customFormat="1" ht="15" customHeight="1">
      <c r="A151" s="101">
        <v>1.3</v>
      </c>
      <c r="B151" s="101" t="s">
        <v>296</v>
      </c>
      <c r="C151" s="102" t="s">
        <v>318</v>
      </c>
      <c r="D151" s="143">
        <v>200</v>
      </c>
    </row>
    <row r="152" spans="1:4" ht="15" customHeight="1">
      <c r="A152" s="101" t="s">
        <v>330</v>
      </c>
      <c r="B152" s="101" t="s">
        <v>303</v>
      </c>
      <c r="C152" s="102" t="s">
        <v>331</v>
      </c>
      <c r="D152" s="143">
        <v>1</v>
      </c>
    </row>
    <row r="153" spans="1:4" s="140" customFormat="1" ht="15" customHeight="1">
      <c r="A153" s="101" t="s">
        <v>307</v>
      </c>
      <c r="B153" s="101" t="s">
        <v>303</v>
      </c>
      <c r="C153" s="104" t="s">
        <v>308</v>
      </c>
      <c r="D153" s="146">
        <v>10105</v>
      </c>
    </row>
    <row r="154" spans="1:4" s="140" customFormat="1" ht="15" customHeight="1">
      <c r="A154" s="113" t="s">
        <v>309</v>
      </c>
      <c r="B154" s="101" t="s">
        <v>303</v>
      </c>
      <c r="C154" s="104" t="s">
        <v>310</v>
      </c>
      <c r="D154" s="146">
        <v>2</v>
      </c>
    </row>
    <row r="155" spans="1:4" s="137" customFormat="1" ht="15" customHeight="1">
      <c r="A155" s="113" t="s">
        <v>388</v>
      </c>
      <c r="B155" s="101" t="s">
        <v>303</v>
      </c>
      <c r="C155" s="104" t="s">
        <v>389</v>
      </c>
      <c r="D155" s="146">
        <v>22</v>
      </c>
    </row>
    <row r="156" spans="1:4" s="88" customFormat="1" ht="15" customHeight="1">
      <c r="A156" s="110" t="s">
        <v>477</v>
      </c>
      <c r="B156" s="98"/>
      <c r="C156" s="111"/>
      <c r="D156" s="148"/>
    </row>
    <row r="157" spans="1:4" s="137" customFormat="1" ht="15" customHeight="1">
      <c r="A157" s="113">
        <v>1.2</v>
      </c>
      <c r="B157" s="101" t="s">
        <v>296</v>
      </c>
      <c r="C157" s="104" t="s">
        <v>297</v>
      </c>
      <c r="D157" s="146">
        <v>6324</v>
      </c>
    </row>
    <row r="158" spans="1:4" s="137" customFormat="1" ht="15" customHeight="1">
      <c r="A158" s="113">
        <v>1.3</v>
      </c>
      <c r="B158" s="101" t="s">
        <v>296</v>
      </c>
      <c r="C158" s="104" t="s">
        <v>318</v>
      </c>
      <c r="D158" s="146">
        <v>1130000</v>
      </c>
    </row>
    <row r="159" spans="1:4" s="140" customFormat="1" ht="15" customHeight="1">
      <c r="A159" s="113">
        <v>5.0999999999999996</v>
      </c>
      <c r="B159" s="101" t="s">
        <v>296</v>
      </c>
      <c r="C159" s="104" t="s">
        <v>301</v>
      </c>
      <c r="D159" s="146">
        <v>678000</v>
      </c>
    </row>
    <row r="160" spans="1:4" s="137" customFormat="1" ht="15" customHeight="1">
      <c r="A160" s="113">
        <v>6.1</v>
      </c>
      <c r="B160" s="101" t="s">
        <v>296</v>
      </c>
      <c r="C160" s="104" t="s">
        <v>344</v>
      </c>
      <c r="D160" s="146">
        <v>1</v>
      </c>
    </row>
    <row r="161" spans="1:4" s="137" customFormat="1" ht="15" customHeight="1">
      <c r="A161" s="113" t="s">
        <v>388</v>
      </c>
      <c r="B161" s="101" t="s">
        <v>303</v>
      </c>
      <c r="C161" s="104" t="s">
        <v>389</v>
      </c>
      <c r="D161" s="146">
        <v>27</v>
      </c>
    </row>
    <row r="162" spans="1:4" s="88" customFormat="1" ht="15" customHeight="1">
      <c r="A162" s="95" t="s">
        <v>336</v>
      </c>
      <c r="B162" s="101"/>
      <c r="C162" s="102"/>
      <c r="D162" s="143"/>
    </row>
    <row r="163" spans="1:4" s="137" customFormat="1" ht="15" customHeight="1">
      <c r="A163" s="98" t="s">
        <v>478</v>
      </c>
      <c r="B163" s="98"/>
      <c r="C163" s="99"/>
      <c r="D163" s="144"/>
    </row>
    <row r="164" spans="1:4" s="88" customFormat="1" ht="15" customHeight="1">
      <c r="A164" s="101" t="s">
        <v>479</v>
      </c>
      <c r="B164" s="101" t="s">
        <v>303</v>
      </c>
      <c r="C164" s="102" t="s">
        <v>480</v>
      </c>
      <c r="D164" s="143">
        <v>184275</v>
      </c>
    </row>
    <row r="165" spans="1:4" s="88" customFormat="1" ht="15" customHeight="1">
      <c r="A165" s="98" t="s">
        <v>481</v>
      </c>
      <c r="B165" s="98"/>
      <c r="C165" s="99"/>
      <c r="D165" s="144"/>
    </row>
    <row r="166" spans="1:4" s="88" customFormat="1" ht="15" customHeight="1">
      <c r="A166" s="101">
        <v>1.2</v>
      </c>
      <c r="B166" s="101" t="s">
        <v>296</v>
      </c>
      <c r="C166" s="102" t="s">
        <v>297</v>
      </c>
      <c r="D166" s="143">
        <v>383</v>
      </c>
    </row>
    <row r="167" spans="1:4" s="88" customFormat="1" ht="15" customHeight="1">
      <c r="A167" s="101">
        <v>3.1</v>
      </c>
      <c r="B167" s="101" t="s">
        <v>296</v>
      </c>
      <c r="C167" s="102" t="s">
        <v>314</v>
      </c>
      <c r="D167" s="143">
        <v>605543</v>
      </c>
    </row>
    <row r="168" spans="1:4" s="88" customFormat="1" ht="15" customHeight="1">
      <c r="A168" s="101" t="s">
        <v>462</v>
      </c>
      <c r="B168" s="101" t="s">
        <v>303</v>
      </c>
      <c r="C168" s="102" t="s">
        <v>463</v>
      </c>
      <c r="D168" s="143">
        <v>126</v>
      </c>
    </row>
    <row r="169" spans="1:4" s="88" customFormat="1" ht="15" customHeight="1">
      <c r="A169" s="101" t="s">
        <v>305</v>
      </c>
      <c r="B169" s="101" t="s">
        <v>303</v>
      </c>
      <c r="C169" s="102" t="s">
        <v>306</v>
      </c>
      <c r="D169" s="143">
        <v>2</v>
      </c>
    </row>
    <row r="170" spans="1:4" s="88" customFormat="1" ht="15" customHeight="1">
      <c r="A170" s="101" t="s">
        <v>330</v>
      </c>
      <c r="B170" s="101" t="s">
        <v>303</v>
      </c>
      <c r="C170" s="102" t="s">
        <v>331</v>
      </c>
      <c r="D170" s="143">
        <v>1</v>
      </c>
    </row>
    <row r="171" spans="1:4" s="88" customFormat="1" ht="15" customHeight="1">
      <c r="A171" s="98" t="s">
        <v>482</v>
      </c>
      <c r="B171" s="98"/>
      <c r="C171" s="99"/>
      <c r="D171" s="144"/>
    </row>
    <row r="172" spans="1:4" s="88" customFormat="1" ht="15" customHeight="1">
      <c r="A172" s="101">
        <v>1.2</v>
      </c>
      <c r="B172" s="101" t="s">
        <v>296</v>
      </c>
      <c r="C172" s="102" t="s">
        <v>297</v>
      </c>
      <c r="D172" s="143">
        <v>2500</v>
      </c>
    </row>
    <row r="173" spans="1:4" s="88" customFormat="1" ht="15" customHeight="1">
      <c r="A173" s="101">
        <v>3.1</v>
      </c>
      <c r="B173" s="101" t="s">
        <v>296</v>
      </c>
      <c r="C173" s="102" t="s">
        <v>314</v>
      </c>
      <c r="D173" s="143">
        <v>2000000</v>
      </c>
    </row>
    <row r="174" spans="1:4" s="88" customFormat="1" ht="15" customHeight="1">
      <c r="A174" s="101">
        <v>4.0999999999999996</v>
      </c>
      <c r="B174" s="101" t="s">
        <v>296</v>
      </c>
      <c r="C174" s="102" t="s">
        <v>300</v>
      </c>
      <c r="D174" s="143">
        <v>2920000</v>
      </c>
    </row>
    <row r="175" spans="1:4" s="88" customFormat="1" ht="15" customHeight="1">
      <c r="A175" s="101" t="s">
        <v>311</v>
      </c>
      <c r="B175" s="101" t="s">
        <v>303</v>
      </c>
      <c r="C175" s="102" t="s">
        <v>312</v>
      </c>
      <c r="D175" s="143">
        <v>1</v>
      </c>
    </row>
    <row r="176" spans="1:4" s="88" customFormat="1" ht="15" customHeight="1">
      <c r="A176" s="98" t="s">
        <v>483</v>
      </c>
      <c r="B176" s="98"/>
      <c r="C176" s="99"/>
      <c r="D176" s="144"/>
    </row>
    <row r="177" spans="1:4" s="88" customFormat="1" ht="15" customHeight="1">
      <c r="A177" s="101">
        <v>1.2</v>
      </c>
      <c r="B177" s="101" t="s">
        <v>296</v>
      </c>
      <c r="C177" s="102" t="s">
        <v>297</v>
      </c>
      <c r="D177" s="143">
        <v>3100</v>
      </c>
    </row>
    <row r="178" spans="1:4" s="88" customFormat="1" ht="15" customHeight="1">
      <c r="A178" s="101">
        <v>4.0999999999999996</v>
      </c>
      <c r="B178" s="101" t="s">
        <v>296</v>
      </c>
      <c r="C178" s="102" t="s">
        <v>300</v>
      </c>
      <c r="D178" s="143">
        <v>1600000</v>
      </c>
    </row>
    <row r="179" spans="1:4" s="88" customFormat="1" ht="15" customHeight="1">
      <c r="A179" s="98" t="s">
        <v>484</v>
      </c>
      <c r="B179" s="98"/>
      <c r="C179" s="99"/>
      <c r="D179" s="144"/>
    </row>
    <row r="180" spans="1:4" s="88" customFormat="1" ht="15" customHeight="1">
      <c r="A180" s="101">
        <v>1.2</v>
      </c>
      <c r="B180" s="101" t="s">
        <v>296</v>
      </c>
      <c r="C180" s="102" t="s">
        <v>297</v>
      </c>
      <c r="D180" s="143">
        <v>14000</v>
      </c>
    </row>
    <row r="181" spans="1:4" s="88" customFormat="1" ht="15" customHeight="1">
      <c r="A181" s="101">
        <v>5.0999999999999996</v>
      </c>
      <c r="B181" s="101" t="s">
        <v>296</v>
      </c>
      <c r="C181" s="104" t="s">
        <v>301</v>
      </c>
      <c r="D181" s="143">
        <v>7520000</v>
      </c>
    </row>
    <row r="182" spans="1:4" s="88" customFormat="1" ht="15" customHeight="1">
      <c r="A182" s="101" t="s">
        <v>376</v>
      </c>
      <c r="B182" s="101" t="s">
        <v>303</v>
      </c>
      <c r="C182" s="102" t="s">
        <v>377</v>
      </c>
      <c r="D182" s="143">
        <v>526</v>
      </c>
    </row>
    <row r="183" spans="1:4" s="88" customFormat="1" ht="15" customHeight="1">
      <c r="A183" s="101" t="s">
        <v>485</v>
      </c>
      <c r="B183" s="101" t="s">
        <v>303</v>
      </c>
      <c r="C183" s="102" t="s">
        <v>486</v>
      </c>
      <c r="D183" s="143">
        <v>1</v>
      </c>
    </row>
    <row r="184" spans="1:4" s="88" customFormat="1" ht="15" customHeight="1">
      <c r="A184" s="98" t="s">
        <v>487</v>
      </c>
      <c r="B184" s="98"/>
      <c r="C184" s="99"/>
      <c r="D184" s="144"/>
    </row>
    <row r="185" spans="1:4" s="88" customFormat="1" ht="15" customHeight="1">
      <c r="A185" s="101">
        <v>3.1</v>
      </c>
      <c r="B185" s="101" t="s">
        <v>296</v>
      </c>
      <c r="C185" s="102" t="s">
        <v>314</v>
      </c>
      <c r="D185" s="143">
        <v>1500000</v>
      </c>
    </row>
    <row r="186" spans="1:4" s="88" customFormat="1" ht="15" customHeight="1">
      <c r="A186" s="101" t="s">
        <v>462</v>
      </c>
      <c r="B186" s="101" t="s">
        <v>303</v>
      </c>
      <c r="C186" s="102" t="s">
        <v>463</v>
      </c>
      <c r="D186" s="143">
        <v>123</v>
      </c>
    </row>
    <row r="187" spans="1:4" s="88" customFormat="1" ht="15" customHeight="1">
      <c r="A187" s="98" t="s">
        <v>488</v>
      </c>
      <c r="B187" s="98"/>
      <c r="C187" s="99"/>
      <c r="D187" s="144"/>
    </row>
    <row r="188" spans="1:4" s="88" customFormat="1" ht="15" customHeight="1">
      <c r="A188" s="101">
        <v>1.2</v>
      </c>
      <c r="B188" s="101" t="s">
        <v>296</v>
      </c>
      <c r="C188" s="102" t="s">
        <v>297</v>
      </c>
      <c r="D188" s="143">
        <v>0</v>
      </c>
    </row>
    <row r="189" spans="1:4" s="88" customFormat="1" ht="15" customHeight="1">
      <c r="A189" s="101" t="s">
        <v>489</v>
      </c>
      <c r="B189" s="101" t="s">
        <v>303</v>
      </c>
      <c r="C189" s="102" t="s">
        <v>490</v>
      </c>
      <c r="D189" s="143">
        <v>0</v>
      </c>
    </row>
    <row r="190" spans="1:4" s="88" customFormat="1" ht="15" customHeight="1">
      <c r="A190" s="101" t="s">
        <v>365</v>
      </c>
      <c r="B190" s="101" t="s">
        <v>303</v>
      </c>
      <c r="C190" s="102" t="s">
        <v>366</v>
      </c>
      <c r="D190" s="143">
        <v>0</v>
      </c>
    </row>
    <row r="191" spans="1:4" s="137" customFormat="1" ht="15" customHeight="1">
      <c r="A191" s="95" t="s">
        <v>338</v>
      </c>
      <c r="B191" s="95"/>
      <c r="C191" s="108"/>
      <c r="D191" s="149"/>
    </row>
    <row r="192" spans="1:4" s="88" customFormat="1" ht="15" customHeight="1">
      <c r="A192" s="110" t="s">
        <v>491</v>
      </c>
      <c r="B192" s="98"/>
      <c r="C192" s="111"/>
      <c r="D192" s="148"/>
    </row>
    <row r="193" spans="1:4" s="140" customFormat="1" ht="15" customHeight="1">
      <c r="A193" s="113">
        <v>2.2000000000000002</v>
      </c>
      <c r="B193" s="101" t="s">
        <v>296</v>
      </c>
      <c r="C193" s="104" t="s">
        <v>492</v>
      </c>
      <c r="D193" s="146">
        <v>100</v>
      </c>
    </row>
    <row r="194" spans="1:4" s="140" customFormat="1" ht="15" customHeight="1">
      <c r="A194" s="113" t="s">
        <v>370</v>
      </c>
      <c r="B194" s="101" t="s">
        <v>303</v>
      </c>
      <c r="C194" s="104" t="s">
        <v>371</v>
      </c>
      <c r="D194" s="146">
        <v>700</v>
      </c>
    </row>
    <row r="195" spans="1:4" s="140" customFormat="1" ht="15" customHeight="1">
      <c r="A195" s="113" t="s">
        <v>365</v>
      </c>
      <c r="B195" s="101" t="s">
        <v>303</v>
      </c>
      <c r="C195" s="104" t="s">
        <v>366</v>
      </c>
      <c r="D195" s="146">
        <v>1</v>
      </c>
    </row>
    <row r="196" spans="1:4" s="88" customFormat="1" ht="15" customHeight="1">
      <c r="A196" s="110" t="s">
        <v>493</v>
      </c>
      <c r="B196" s="98"/>
      <c r="C196" s="111"/>
      <c r="D196" s="148"/>
    </row>
    <row r="197" spans="1:4" s="140" customFormat="1" ht="15" customHeight="1">
      <c r="A197" s="113" t="s">
        <v>340</v>
      </c>
      <c r="B197" s="101" t="s">
        <v>303</v>
      </c>
      <c r="C197" s="104" t="s">
        <v>341</v>
      </c>
      <c r="D197" s="146">
        <v>7</v>
      </c>
    </row>
    <row r="198" spans="1:4" s="140" customFormat="1" ht="15" customHeight="1">
      <c r="A198" s="113" t="s">
        <v>365</v>
      </c>
      <c r="B198" s="101" t="s">
        <v>303</v>
      </c>
      <c r="C198" s="104" t="s">
        <v>366</v>
      </c>
      <c r="D198" s="146">
        <v>1</v>
      </c>
    </row>
    <row r="199" spans="1:4" s="88" customFormat="1" ht="15" customHeight="1">
      <c r="A199" s="110" t="s">
        <v>494</v>
      </c>
      <c r="B199" s="98"/>
      <c r="C199" s="111"/>
      <c r="D199" s="148"/>
    </row>
    <row r="200" spans="1:4" s="140" customFormat="1" ht="15" customHeight="1">
      <c r="A200" s="113" t="s">
        <v>340</v>
      </c>
      <c r="B200" s="101" t="s">
        <v>303</v>
      </c>
      <c r="C200" s="104" t="s">
        <v>341</v>
      </c>
      <c r="D200" s="146">
        <v>171</v>
      </c>
    </row>
    <row r="201" spans="1:4" s="140" customFormat="1" ht="15" customHeight="1">
      <c r="A201" s="113" t="s">
        <v>347</v>
      </c>
      <c r="B201" s="101" t="s">
        <v>303</v>
      </c>
      <c r="C201" s="104" t="s">
        <v>348</v>
      </c>
      <c r="D201" s="146">
        <v>1</v>
      </c>
    </row>
    <row r="202" spans="1:4" s="88" customFormat="1" ht="15" customHeight="1">
      <c r="A202" s="110" t="s">
        <v>495</v>
      </c>
      <c r="B202" s="98"/>
      <c r="C202" s="111"/>
      <c r="D202" s="148"/>
    </row>
    <row r="203" spans="1:4" s="140" customFormat="1" ht="15" customHeight="1">
      <c r="A203" s="113" t="s">
        <v>340</v>
      </c>
      <c r="B203" s="101" t="s">
        <v>303</v>
      </c>
      <c r="C203" s="104" t="s">
        <v>341</v>
      </c>
      <c r="D203" s="146">
        <v>277</v>
      </c>
    </row>
    <row r="204" spans="1:4" s="140" customFormat="1" ht="15" customHeight="1">
      <c r="A204" s="113" t="s">
        <v>350</v>
      </c>
      <c r="B204" s="101" t="s">
        <v>303</v>
      </c>
      <c r="C204" s="104" t="s">
        <v>351</v>
      </c>
      <c r="D204" s="146">
        <v>0</v>
      </c>
    </row>
    <row r="205" spans="1:4" s="88" customFormat="1" ht="14" customHeight="1">
      <c r="A205" s="110" t="s">
        <v>496</v>
      </c>
      <c r="B205" s="98"/>
      <c r="C205" s="111"/>
      <c r="D205" s="148"/>
    </row>
    <row r="206" spans="1:4" s="140" customFormat="1" ht="15" customHeight="1">
      <c r="A206" s="113" t="s">
        <v>405</v>
      </c>
      <c r="B206" s="101" t="s">
        <v>303</v>
      </c>
      <c r="C206" s="104" t="s">
        <v>406</v>
      </c>
      <c r="D206" s="146">
        <v>1</v>
      </c>
    </row>
    <row r="207" spans="1:4" s="140" customFormat="1" ht="15" customHeight="1">
      <c r="A207" s="113" t="s">
        <v>340</v>
      </c>
      <c r="B207" s="101" t="s">
        <v>303</v>
      </c>
      <c r="C207" s="104" t="s">
        <v>341</v>
      </c>
      <c r="D207" s="146">
        <v>47</v>
      </c>
    </row>
    <row r="208" spans="1:4" s="88" customFormat="1" ht="15" customHeight="1">
      <c r="A208" s="110" t="s">
        <v>497</v>
      </c>
      <c r="B208" s="98"/>
      <c r="C208" s="111"/>
      <c r="D208" s="148"/>
    </row>
    <row r="209" spans="1:4" s="140" customFormat="1" ht="15" customHeight="1">
      <c r="A209" s="113" t="s">
        <v>340</v>
      </c>
      <c r="B209" s="101" t="s">
        <v>303</v>
      </c>
      <c r="C209" s="104" t="s">
        <v>341</v>
      </c>
      <c r="D209" s="146">
        <v>100</v>
      </c>
    </row>
    <row r="210" spans="1:4" s="140" customFormat="1" ht="15" customHeight="1">
      <c r="A210" s="113" t="s">
        <v>365</v>
      </c>
      <c r="B210" s="101" t="s">
        <v>303</v>
      </c>
      <c r="C210" s="104" t="s">
        <v>366</v>
      </c>
      <c r="D210" s="146">
        <v>4</v>
      </c>
    </row>
    <row r="211" spans="1:4" s="88" customFormat="1" ht="15" customHeight="1">
      <c r="A211" s="110" t="s">
        <v>498</v>
      </c>
      <c r="B211" s="98"/>
      <c r="C211" s="111"/>
      <c r="D211" s="148"/>
    </row>
    <row r="212" spans="1:4" s="140" customFormat="1" ht="15" customHeight="1">
      <c r="A212" s="113" t="s">
        <v>347</v>
      </c>
      <c r="B212" s="101" t="s">
        <v>303</v>
      </c>
      <c r="C212" s="104" t="s">
        <v>348</v>
      </c>
      <c r="D212" s="146">
        <v>0</v>
      </c>
    </row>
    <row r="213" spans="1:4" s="88" customFormat="1" ht="15" customHeight="1">
      <c r="A213" s="110" t="s">
        <v>499</v>
      </c>
      <c r="B213" s="98"/>
      <c r="C213" s="111"/>
      <c r="D213" s="148"/>
    </row>
    <row r="214" spans="1:4" s="140" customFormat="1" ht="15" customHeight="1">
      <c r="A214" s="113" t="s">
        <v>370</v>
      </c>
      <c r="B214" s="101" t="s">
        <v>303</v>
      </c>
      <c r="C214" s="104" t="s">
        <v>371</v>
      </c>
      <c r="D214" s="146">
        <v>0</v>
      </c>
    </row>
    <row r="215" spans="1:4" s="140" customFormat="1" ht="15" customHeight="1">
      <c r="A215" s="113" t="s">
        <v>363</v>
      </c>
      <c r="B215" s="101" t="s">
        <v>303</v>
      </c>
      <c r="C215" s="104" t="s">
        <v>364</v>
      </c>
      <c r="D215" s="146">
        <v>3</v>
      </c>
    </row>
    <row r="216" spans="1:4" s="88" customFormat="1" ht="15" customHeight="1">
      <c r="A216" s="110" t="s">
        <v>500</v>
      </c>
      <c r="B216" s="98"/>
      <c r="C216" s="111"/>
      <c r="D216" s="150"/>
    </row>
    <row r="217" spans="1:4" s="140" customFormat="1" ht="15" customHeight="1">
      <c r="A217" s="113" t="s">
        <v>501</v>
      </c>
      <c r="B217" s="101" t="s">
        <v>303</v>
      </c>
      <c r="C217" s="104" t="s">
        <v>502</v>
      </c>
      <c r="D217" s="151">
        <v>2</v>
      </c>
    </row>
    <row r="218" spans="1:4" s="88" customFormat="1" ht="15" customHeight="1">
      <c r="A218" s="110" t="s">
        <v>503</v>
      </c>
      <c r="B218" s="98"/>
      <c r="C218" s="111"/>
      <c r="D218" s="150"/>
    </row>
    <row r="219" spans="1:4" s="140" customFormat="1" ht="15" customHeight="1">
      <c r="A219" s="113" t="s">
        <v>315</v>
      </c>
      <c r="B219" s="101" t="s">
        <v>303</v>
      </c>
      <c r="C219" s="104" t="s">
        <v>316</v>
      </c>
      <c r="D219" s="151">
        <v>2</v>
      </c>
    </row>
    <row r="220" spans="1:4" s="140" customFormat="1" ht="15" customHeight="1">
      <c r="A220" s="113" t="s">
        <v>340</v>
      </c>
      <c r="B220" s="101" t="s">
        <v>303</v>
      </c>
      <c r="C220" s="104" t="s">
        <v>341</v>
      </c>
      <c r="D220" s="151">
        <v>2122</v>
      </c>
    </row>
    <row r="221" spans="1:4" s="88" customFormat="1" ht="15" customHeight="1">
      <c r="A221" s="110" t="s">
        <v>504</v>
      </c>
      <c r="B221" s="98"/>
      <c r="C221" s="111"/>
      <c r="D221" s="150"/>
    </row>
    <row r="222" spans="1:4" s="140" customFormat="1" ht="15" customHeight="1">
      <c r="A222" s="113" t="s">
        <v>505</v>
      </c>
      <c r="B222" s="101" t="s">
        <v>303</v>
      </c>
      <c r="C222" s="104" t="s">
        <v>506</v>
      </c>
      <c r="D222" s="151">
        <v>1</v>
      </c>
    </row>
    <row r="223" spans="1:4" s="140" customFormat="1" ht="15" customHeight="1">
      <c r="A223" s="113" t="s">
        <v>410</v>
      </c>
      <c r="B223" s="101" t="s">
        <v>303</v>
      </c>
      <c r="C223" s="104" t="s">
        <v>411</v>
      </c>
      <c r="D223" s="151">
        <v>1</v>
      </c>
    </row>
    <row r="224" spans="1:4" s="140" customFormat="1" ht="15" customHeight="1">
      <c r="A224" s="113" t="s">
        <v>347</v>
      </c>
      <c r="B224" s="101" t="s">
        <v>303</v>
      </c>
      <c r="C224" s="104" t="s">
        <v>348</v>
      </c>
      <c r="D224" s="151">
        <v>1</v>
      </c>
    </row>
    <row r="225" spans="1:4" s="88" customFormat="1" ht="15" customHeight="1">
      <c r="A225" s="110" t="s">
        <v>507</v>
      </c>
      <c r="B225" s="98"/>
      <c r="C225" s="111"/>
      <c r="D225" s="150"/>
    </row>
    <row r="226" spans="1:4" s="140" customFormat="1" ht="15" customHeight="1">
      <c r="A226" s="113" t="s">
        <v>380</v>
      </c>
      <c r="B226" s="101" t="s">
        <v>303</v>
      </c>
      <c r="C226" s="104" t="s">
        <v>381</v>
      </c>
      <c r="D226" s="151">
        <v>1</v>
      </c>
    </row>
    <row r="227" spans="1:4" s="140" customFormat="1" ht="15" customHeight="1">
      <c r="A227" s="113" t="s">
        <v>309</v>
      </c>
      <c r="B227" s="101" t="s">
        <v>303</v>
      </c>
      <c r="C227" s="104" t="s">
        <v>310</v>
      </c>
      <c r="D227" s="151">
        <v>1</v>
      </c>
    </row>
    <row r="228" spans="1:4" s="140" customFormat="1" ht="15" customHeight="1">
      <c r="A228" s="113" t="s">
        <v>340</v>
      </c>
      <c r="B228" s="101" t="s">
        <v>303</v>
      </c>
      <c r="C228" s="104" t="s">
        <v>341</v>
      </c>
      <c r="D228" s="151">
        <v>150</v>
      </c>
    </row>
    <row r="229" spans="1:4" s="88" customFormat="1" ht="15" customHeight="1">
      <c r="A229" s="110" t="s">
        <v>508</v>
      </c>
      <c r="B229" s="98"/>
      <c r="C229" s="111"/>
      <c r="D229" s="150"/>
    </row>
    <row r="230" spans="1:4" s="140" customFormat="1" ht="15" customHeight="1">
      <c r="A230" s="113">
        <v>3.3</v>
      </c>
      <c r="B230" s="101" t="s">
        <v>296</v>
      </c>
      <c r="C230" s="104" t="s">
        <v>299</v>
      </c>
      <c r="D230" s="151">
        <v>2000</v>
      </c>
    </row>
    <row r="231" spans="1:4" s="140" customFormat="1" ht="15" customHeight="1">
      <c r="A231" s="113">
        <v>5.3</v>
      </c>
      <c r="B231" s="101" t="s">
        <v>296</v>
      </c>
      <c r="C231" s="104" t="s">
        <v>394</v>
      </c>
      <c r="D231" s="151">
        <v>1810000</v>
      </c>
    </row>
    <row r="232" spans="1:4" s="140" customFormat="1" ht="15" customHeight="1">
      <c r="A232" s="113" t="s">
        <v>356</v>
      </c>
      <c r="B232" s="101" t="s">
        <v>303</v>
      </c>
      <c r="C232" s="104" t="s">
        <v>357</v>
      </c>
      <c r="D232" s="151">
        <v>3000</v>
      </c>
    </row>
    <row r="233" spans="1:4" s="140" customFormat="1" ht="15" customHeight="1">
      <c r="A233" s="113" t="s">
        <v>380</v>
      </c>
      <c r="B233" s="101" t="s">
        <v>303</v>
      </c>
      <c r="C233" s="104" t="s">
        <v>381</v>
      </c>
      <c r="D233" s="151">
        <v>2</v>
      </c>
    </row>
    <row r="234" spans="1:4" s="140" customFormat="1" ht="15" customHeight="1">
      <c r="A234" s="113" t="s">
        <v>307</v>
      </c>
      <c r="B234" s="101" t="s">
        <v>303</v>
      </c>
      <c r="C234" s="104" t="s">
        <v>308</v>
      </c>
      <c r="D234" s="151">
        <v>442214</v>
      </c>
    </row>
    <row r="235" spans="1:4" s="140" customFormat="1" ht="15" customHeight="1">
      <c r="A235" s="113" t="s">
        <v>309</v>
      </c>
      <c r="B235" s="101" t="s">
        <v>303</v>
      </c>
      <c r="C235" s="104" t="s">
        <v>310</v>
      </c>
      <c r="D235" s="146">
        <v>1</v>
      </c>
    </row>
    <row r="236" spans="1:4" s="140" customFormat="1">
      <c r="D236" s="141"/>
    </row>
    <row r="237" spans="1:4" s="140" customFormat="1">
      <c r="D237" s="141"/>
    </row>
    <row r="238" spans="1:4" s="140" customFormat="1">
      <c r="D238" s="141"/>
    </row>
    <row r="239" spans="1:4" s="140" customFormat="1">
      <c r="D239" s="141"/>
    </row>
    <row r="240" spans="1:4" s="140" customFormat="1">
      <c r="D240" s="141"/>
    </row>
    <row r="241" spans="4:4" s="140" customFormat="1">
      <c r="D241" s="141"/>
    </row>
    <row r="242" spans="4:4" s="140" customFormat="1">
      <c r="D242" s="141"/>
    </row>
    <row r="243" spans="4:4" s="140" customFormat="1">
      <c r="D243" s="141"/>
    </row>
    <row r="244" spans="4:4" s="140" customFormat="1">
      <c r="D244" s="141"/>
    </row>
    <row r="245" spans="4:4" s="140" customFormat="1">
      <c r="D245" s="141"/>
    </row>
  </sheetData>
  <hyperlinks>
    <hyperlink ref="A4" r:id="rId1" xr:uid="{0191BBD9-4AD6-4A4F-A96F-671C4CBB07E2}"/>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D6B5B-27EB-F94F-A738-E736BFF9F79F}">
  <dimension ref="A1:G158"/>
  <sheetViews>
    <sheetView zoomScale="135" workbookViewId="0">
      <selection activeCell="A100" sqref="A100:G156"/>
    </sheetView>
  </sheetViews>
  <sheetFormatPr baseColWidth="10" defaultColWidth="10.83203125" defaultRowHeight="16"/>
  <cols>
    <col min="1" max="1" width="12.33203125" style="84" customWidth="1"/>
    <col min="2" max="2" width="10.83203125" style="84"/>
    <col min="3" max="3" width="78.6640625" style="84" customWidth="1"/>
    <col min="4" max="4" width="13.33203125" style="89" customWidth="1"/>
    <col min="5" max="16384" width="10.83203125" style="84"/>
  </cols>
  <sheetData>
    <row r="1" spans="1:7">
      <c r="A1" s="90" t="s">
        <v>0</v>
      </c>
      <c r="B1" s="81"/>
      <c r="C1" s="82"/>
      <c r="D1" s="83"/>
    </row>
    <row r="2" spans="1:7">
      <c r="A2" s="90"/>
      <c r="B2" s="81"/>
      <c r="C2" s="82"/>
      <c r="D2" s="83"/>
    </row>
    <row r="3" spans="1:7">
      <c r="A3" s="139">
        <v>2019</v>
      </c>
      <c r="B3" s="86"/>
      <c r="C3" s="82"/>
      <c r="D3" s="83"/>
    </row>
    <row r="4" spans="1:7">
      <c r="A4" s="114" t="s">
        <v>432</v>
      </c>
      <c r="B4" s="115" t="s">
        <v>291</v>
      </c>
      <c r="C4" s="115" t="s">
        <v>433</v>
      </c>
      <c r="D4" s="116" t="s">
        <v>434</v>
      </c>
      <c r="E4" s="116" t="s">
        <v>435</v>
      </c>
      <c r="F4" s="116" t="s">
        <v>436</v>
      </c>
      <c r="G4" s="117" t="s">
        <v>437</v>
      </c>
    </row>
    <row r="5" spans="1:7">
      <c r="A5" s="118" t="s">
        <v>438</v>
      </c>
      <c r="B5" s="127"/>
      <c r="C5" s="128"/>
      <c r="D5" s="119"/>
      <c r="E5" s="81"/>
      <c r="F5" s="81"/>
      <c r="G5" s="120"/>
    </row>
    <row r="6" spans="1:7">
      <c r="A6" s="131">
        <v>1.2</v>
      </c>
      <c r="B6" s="101" t="s">
        <v>296</v>
      </c>
      <c r="C6" s="104" t="s">
        <v>297</v>
      </c>
      <c r="D6" s="105">
        <f>1093+5955+760</f>
        <v>7808</v>
      </c>
      <c r="E6" s="105">
        <v>5209</v>
      </c>
      <c r="F6" s="121">
        <v>0</v>
      </c>
      <c r="G6" s="120">
        <f>SUM(D6:F6)</f>
        <v>13017</v>
      </c>
    </row>
    <row r="7" spans="1:7">
      <c r="A7" s="131">
        <v>1.3</v>
      </c>
      <c r="B7" s="101" t="s">
        <v>296</v>
      </c>
      <c r="C7" s="104" t="s">
        <v>318</v>
      </c>
      <c r="D7" s="105">
        <v>15900</v>
      </c>
      <c r="E7" s="105">
        <v>0</v>
      </c>
      <c r="F7" s="121">
        <v>0</v>
      </c>
      <c r="G7" s="120">
        <f t="shared" ref="G7:G46" si="0">SUM(D7:F7)</f>
        <v>15900</v>
      </c>
    </row>
    <row r="8" spans="1:7">
      <c r="A8" s="131" t="s">
        <v>370</v>
      </c>
      <c r="B8" s="101" t="s">
        <v>303</v>
      </c>
      <c r="C8" s="104" t="s">
        <v>371</v>
      </c>
      <c r="D8" s="105">
        <v>0</v>
      </c>
      <c r="E8" s="105">
        <v>0</v>
      </c>
      <c r="F8" s="105">
        <v>75</v>
      </c>
      <c r="G8" s="120">
        <f t="shared" si="0"/>
        <v>75</v>
      </c>
    </row>
    <row r="9" spans="1:7">
      <c r="A9" s="131" t="s">
        <v>363</v>
      </c>
      <c r="B9" s="101" t="s">
        <v>303</v>
      </c>
      <c r="C9" s="104" t="s">
        <v>364</v>
      </c>
      <c r="D9" s="105">
        <v>0</v>
      </c>
      <c r="E9" s="105">
        <v>0</v>
      </c>
      <c r="F9" s="121">
        <v>1</v>
      </c>
      <c r="G9" s="120">
        <f t="shared" si="0"/>
        <v>1</v>
      </c>
    </row>
    <row r="10" spans="1:7">
      <c r="A10" s="131" t="s">
        <v>322</v>
      </c>
      <c r="B10" s="101" t="s">
        <v>303</v>
      </c>
      <c r="C10" s="104" t="s">
        <v>323</v>
      </c>
      <c r="D10" s="105">
        <v>1</v>
      </c>
      <c r="E10" s="105">
        <v>0</v>
      </c>
      <c r="F10" s="121">
        <v>1</v>
      </c>
      <c r="G10" s="120">
        <f t="shared" si="0"/>
        <v>2</v>
      </c>
    </row>
    <row r="11" spans="1:7">
      <c r="A11" s="118" t="s">
        <v>439</v>
      </c>
      <c r="B11" s="127"/>
      <c r="C11" s="128"/>
      <c r="D11" s="122"/>
      <c r="E11" s="105"/>
      <c r="F11" s="121"/>
      <c r="G11" s="120"/>
    </row>
    <row r="12" spans="1:7">
      <c r="A12" s="131">
        <v>2.1</v>
      </c>
      <c r="B12" s="101" t="s">
        <v>296</v>
      </c>
      <c r="C12" s="104" t="s">
        <v>298</v>
      </c>
      <c r="D12" s="105">
        <f>241+1466</f>
        <v>1707</v>
      </c>
      <c r="E12" s="105">
        <v>0</v>
      </c>
      <c r="F12" s="121">
        <v>0</v>
      </c>
      <c r="G12" s="120">
        <f t="shared" si="0"/>
        <v>1707</v>
      </c>
    </row>
    <row r="13" spans="1:7">
      <c r="A13" s="131">
        <v>2.4</v>
      </c>
      <c r="B13" s="101" t="s">
        <v>296</v>
      </c>
      <c r="C13" s="104" t="s">
        <v>319</v>
      </c>
      <c r="D13" s="105">
        <v>196761</v>
      </c>
      <c r="E13" s="105">
        <v>0</v>
      </c>
      <c r="F13" s="121">
        <v>0</v>
      </c>
      <c r="G13" s="120">
        <f t="shared" si="0"/>
        <v>196761</v>
      </c>
    </row>
    <row r="14" spans="1:7">
      <c r="A14" s="131" t="s">
        <v>302</v>
      </c>
      <c r="B14" s="101" t="s">
        <v>303</v>
      </c>
      <c r="C14" s="104" t="s">
        <v>304</v>
      </c>
      <c r="D14" s="105">
        <v>801</v>
      </c>
      <c r="E14" s="105">
        <v>0</v>
      </c>
      <c r="F14" s="121">
        <v>0</v>
      </c>
      <c r="G14" s="120">
        <f t="shared" si="0"/>
        <v>801</v>
      </c>
    </row>
    <row r="15" spans="1:7">
      <c r="A15" s="131" t="s">
        <v>324</v>
      </c>
      <c r="B15" s="101" t="s">
        <v>303</v>
      </c>
      <c r="C15" s="104" t="s">
        <v>325</v>
      </c>
      <c r="D15" s="105">
        <v>196761</v>
      </c>
      <c r="E15" s="105">
        <v>0</v>
      </c>
      <c r="F15" s="121"/>
      <c r="G15" s="120">
        <f t="shared" si="0"/>
        <v>196761</v>
      </c>
    </row>
    <row r="16" spans="1:7">
      <c r="A16" s="131" t="s">
        <v>326</v>
      </c>
      <c r="B16" s="101" t="s">
        <v>303</v>
      </c>
      <c r="C16" s="104" t="s">
        <v>327</v>
      </c>
      <c r="D16" s="105">
        <v>5</v>
      </c>
      <c r="E16" s="105">
        <v>0</v>
      </c>
      <c r="F16" s="121">
        <v>0</v>
      </c>
      <c r="G16" s="120">
        <f t="shared" si="0"/>
        <v>5</v>
      </c>
    </row>
    <row r="17" spans="1:7">
      <c r="A17" s="118" t="s">
        <v>440</v>
      </c>
      <c r="B17" s="127"/>
      <c r="C17" s="128"/>
      <c r="D17" s="119"/>
      <c r="E17" s="105"/>
      <c r="F17" s="121"/>
      <c r="G17" s="120"/>
    </row>
    <row r="18" spans="1:7">
      <c r="A18" s="131">
        <v>3.1</v>
      </c>
      <c r="B18" s="101" t="s">
        <v>296</v>
      </c>
      <c r="C18" s="104" t="s">
        <v>314</v>
      </c>
      <c r="D18" s="105">
        <f>315046+647128</f>
        <v>962174</v>
      </c>
      <c r="E18" s="105">
        <v>259875</v>
      </c>
      <c r="F18" s="121">
        <v>0</v>
      </c>
      <c r="G18" s="120">
        <f t="shared" si="0"/>
        <v>1222049</v>
      </c>
    </row>
    <row r="19" spans="1:7">
      <c r="A19" s="131">
        <v>3.3</v>
      </c>
      <c r="B19" s="101" t="s">
        <v>296</v>
      </c>
      <c r="C19" s="104" t="s">
        <v>299</v>
      </c>
      <c r="D19" s="105">
        <f>336558+1240000</f>
        <v>1576558</v>
      </c>
      <c r="E19" s="105">
        <v>0</v>
      </c>
      <c r="F19" s="121">
        <v>200</v>
      </c>
      <c r="G19" s="120">
        <f t="shared" si="0"/>
        <v>1576758</v>
      </c>
    </row>
    <row r="20" spans="1:7">
      <c r="A20" s="131" t="s">
        <v>356</v>
      </c>
      <c r="B20" s="101" t="s">
        <v>303</v>
      </c>
      <c r="C20" s="104" t="s">
        <v>357</v>
      </c>
      <c r="D20" s="105">
        <v>0</v>
      </c>
      <c r="E20" s="105">
        <v>0</v>
      </c>
      <c r="F20" s="105">
        <f>408+51</f>
        <v>459</v>
      </c>
      <c r="G20" s="120">
        <f t="shared" si="0"/>
        <v>459</v>
      </c>
    </row>
    <row r="21" spans="1:7">
      <c r="A21" s="131" t="s">
        <v>328</v>
      </c>
      <c r="B21" s="101" t="s">
        <v>303</v>
      </c>
      <c r="C21" s="104" t="s">
        <v>329</v>
      </c>
      <c r="D21" s="105">
        <v>5</v>
      </c>
      <c r="E21" s="105">
        <v>0</v>
      </c>
      <c r="F21" s="121">
        <v>0</v>
      </c>
      <c r="G21" s="120">
        <f t="shared" si="0"/>
        <v>5</v>
      </c>
    </row>
    <row r="22" spans="1:7">
      <c r="A22" s="131" t="s">
        <v>315</v>
      </c>
      <c r="B22" s="101" t="s">
        <v>303</v>
      </c>
      <c r="C22" s="104" t="s">
        <v>316</v>
      </c>
      <c r="D22" s="105">
        <f>3+2</f>
        <v>5</v>
      </c>
      <c r="E22" s="105">
        <v>1</v>
      </c>
      <c r="F22" s="121">
        <f>1+1</f>
        <v>2</v>
      </c>
      <c r="G22" s="120">
        <f t="shared" si="0"/>
        <v>8</v>
      </c>
    </row>
    <row r="23" spans="1:7">
      <c r="A23" s="131" t="s">
        <v>353</v>
      </c>
      <c r="B23" s="101" t="s">
        <v>303</v>
      </c>
      <c r="C23" s="104" t="s">
        <v>354</v>
      </c>
      <c r="D23" s="105">
        <v>0</v>
      </c>
      <c r="E23" s="105">
        <v>0</v>
      </c>
      <c r="F23" s="121">
        <f>1+1</f>
        <v>2</v>
      </c>
      <c r="G23" s="120">
        <f t="shared" si="0"/>
        <v>2</v>
      </c>
    </row>
    <row r="24" spans="1:7">
      <c r="A24" s="131" t="s">
        <v>380</v>
      </c>
      <c r="B24" s="101" t="s">
        <v>303</v>
      </c>
      <c r="C24" s="104" t="s">
        <v>381</v>
      </c>
      <c r="D24" s="105">
        <v>0</v>
      </c>
      <c r="E24" s="105">
        <v>0</v>
      </c>
      <c r="F24" s="121">
        <v>1</v>
      </c>
      <c r="G24" s="120">
        <f t="shared" si="0"/>
        <v>1</v>
      </c>
    </row>
    <row r="25" spans="1:7">
      <c r="A25" s="131" t="s">
        <v>305</v>
      </c>
      <c r="B25" s="101" t="s">
        <v>303</v>
      </c>
      <c r="C25" s="104" t="s">
        <v>306</v>
      </c>
      <c r="D25" s="105">
        <f>12+5</f>
        <v>17</v>
      </c>
      <c r="E25" s="105">
        <v>0</v>
      </c>
      <c r="F25" s="121"/>
      <c r="G25" s="120">
        <f t="shared" si="0"/>
        <v>17</v>
      </c>
    </row>
    <row r="26" spans="1:7">
      <c r="A26" s="131" t="s">
        <v>330</v>
      </c>
      <c r="B26" s="101" t="s">
        <v>303</v>
      </c>
      <c r="C26" s="104" t="s">
        <v>331</v>
      </c>
      <c r="D26" s="105">
        <v>2</v>
      </c>
      <c r="E26" s="105">
        <v>0</v>
      </c>
      <c r="F26" s="121">
        <f>2+1</f>
        <v>3</v>
      </c>
      <c r="G26" s="120">
        <f t="shared" si="0"/>
        <v>5</v>
      </c>
    </row>
    <row r="27" spans="1:7">
      <c r="A27" s="131" t="s">
        <v>307</v>
      </c>
      <c r="B27" s="101" t="s">
        <v>303</v>
      </c>
      <c r="C27" s="104" t="s">
        <v>308</v>
      </c>
      <c r="D27" s="105">
        <v>866</v>
      </c>
      <c r="E27" s="105">
        <v>0</v>
      </c>
      <c r="F27" s="121"/>
      <c r="G27" s="120">
        <f t="shared" si="0"/>
        <v>866</v>
      </c>
    </row>
    <row r="28" spans="1:7">
      <c r="A28" s="131" t="s">
        <v>309</v>
      </c>
      <c r="B28" s="101" t="s">
        <v>303</v>
      </c>
      <c r="C28" s="104" t="s">
        <v>310</v>
      </c>
      <c r="D28" s="105">
        <v>4</v>
      </c>
      <c r="E28" s="105">
        <v>0</v>
      </c>
      <c r="F28" s="121"/>
      <c r="G28" s="120">
        <f t="shared" si="0"/>
        <v>4</v>
      </c>
    </row>
    <row r="29" spans="1:7">
      <c r="A29" s="118" t="s">
        <v>441</v>
      </c>
      <c r="B29" s="101"/>
      <c r="C29" s="104"/>
      <c r="D29" s="123"/>
      <c r="E29" s="105"/>
      <c r="F29" s="121"/>
      <c r="G29" s="120"/>
    </row>
    <row r="30" spans="1:7">
      <c r="A30" s="131">
        <v>4.0999999999999996</v>
      </c>
      <c r="B30" s="101" t="s">
        <v>296</v>
      </c>
      <c r="C30" s="104" t="s">
        <v>300</v>
      </c>
      <c r="D30" s="105">
        <f>112000+336558</f>
        <v>448558</v>
      </c>
      <c r="E30" s="105">
        <v>0</v>
      </c>
      <c r="F30" s="121">
        <v>0</v>
      </c>
      <c r="G30" s="120">
        <f t="shared" si="0"/>
        <v>448558</v>
      </c>
    </row>
    <row r="31" spans="1:7">
      <c r="A31" s="131">
        <v>4.2</v>
      </c>
      <c r="B31" s="101" t="s">
        <v>296</v>
      </c>
      <c r="C31" s="104" t="s">
        <v>320</v>
      </c>
      <c r="D31" s="105">
        <v>6</v>
      </c>
      <c r="E31" s="105">
        <v>0</v>
      </c>
      <c r="F31" s="121"/>
      <c r="G31" s="120">
        <f t="shared" si="0"/>
        <v>6</v>
      </c>
    </row>
    <row r="32" spans="1:7">
      <c r="A32" s="131">
        <v>4.3</v>
      </c>
      <c r="B32" s="101" t="s">
        <v>296</v>
      </c>
      <c r="C32" s="104" t="s">
        <v>321</v>
      </c>
      <c r="D32" s="105">
        <v>5</v>
      </c>
      <c r="E32" s="105">
        <v>0</v>
      </c>
      <c r="F32" s="121"/>
      <c r="G32" s="120">
        <f t="shared" si="0"/>
        <v>5</v>
      </c>
    </row>
    <row r="33" spans="1:7">
      <c r="A33" s="131" t="s">
        <v>332</v>
      </c>
      <c r="B33" s="101" t="s">
        <v>303</v>
      </c>
      <c r="C33" s="104" t="s">
        <v>333</v>
      </c>
      <c r="D33" s="105">
        <v>5</v>
      </c>
      <c r="E33" s="105">
        <v>0</v>
      </c>
      <c r="F33" s="121"/>
      <c r="G33" s="120">
        <f t="shared" si="0"/>
        <v>5</v>
      </c>
    </row>
    <row r="34" spans="1:7">
      <c r="A34" s="131" t="s">
        <v>311</v>
      </c>
      <c r="B34" s="101" t="s">
        <v>303</v>
      </c>
      <c r="C34" s="104" t="s">
        <v>312</v>
      </c>
      <c r="D34" s="105">
        <f>2+5</f>
        <v>7</v>
      </c>
      <c r="E34" s="105">
        <v>0</v>
      </c>
      <c r="F34" s="121">
        <v>0</v>
      </c>
      <c r="G34" s="120">
        <f t="shared" si="0"/>
        <v>7</v>
      </c>
    </row>
    <row r="35" spans="1:7">
      <c r="A35" s="131" t="s">
        <v>334</v>
      </c>
      <c r="B35" s="101" t="s">
        <v>303</v>
      </c>
      <c r="C35" s="104" t="s">
        <v>335</v>
      </c>
      <c r="D35" s="105">
        <v>2</v>
      </c>
      <c r="E35" s="105">
        <v>2</v>
      </c>
      <c r="F35" s="121">
        <v>0</v>
      </c>
      <c r="G35" s="120">
        <f t="shared" si="0"/>
        <v>4</v>
      </c>
    </row>
    <row r="36" spans="1:7">
      <c r="A36" s="118" t="s">
        <v>442</v>
      </c>
      <c r="B36" s="127"/>
      <c r="C36" s="128"/>
      <c r="D36" s="119"/>
      <c r="E36" s="105"/>
      <c r="F36" s="121"/>
      <c r="G36" s="120"/>
    </row>
    <row r="37" spans="1:7">
      <c r="A37" s="131">
        <v>5.0999999999999996</v>
      </c>
      <c r="B37" s="101" t="s">
        <v>296</v>
      </c>
      <c r="C37" s="104" t="s">
        <v>301</v>
      </c>
      <c r="D37" s="105">
        <v>112000</v>
      </c>
      <c r="E37" s="105">
        <v>0</v>
      </c>
      <c r="F37" s="121">
        <v>0</v>
      </c>
      <c r="G37" s="120">
        <f t="shared" si="0"/>
        <v>112000</v>
      </c>
    </row>
    <row r="38" spans="1:7">
      <c r="A38" s="131" t="s">
        <v>345</v>
      </c>
      <c r="B38" s="101" t="s">
        <v>303</v>
      </c>
      <c r="C38" s="104" t="s">
        <v>346</v>
      </c>
      <c r="D38" s="105">
        <v>0</v>
      </c>
      <c r="E38" s="105">
        <v>0</v>
      </c>
      <c r="F38" s="121">
        <f>1+3+1+1</f>
        <v>6</v>
      </c>
      <c r="G38" s="120">
        <f t="shared" si="0"/>
        <v>6</v>
      </c>
    </row>
    <row r="39" spans="1:7">
      <c r="A39" s="131" t="s">
        <v>376</v>
      </c>
      <c r="B39" s="101" t="s">
        <v>303</v>
      </c>
      <c r="C39" s="104" t="s">
        <v>377</v>
      </c>
      <c r="D39" s="105">
        <v>0</v>
      </c>
      <c r="E39" s="105">
        <v>0</v>
      </c>
      <c r="F39" s="105">
        <v>2</v>
      </c>
      <c r="G39" s="120">
        <f t="shared" si="0"/>
        <v>2</v>
      </c>
    </row>
    <row r="40" spans="1:7">
      <c r="A40" s="118" t="s">
        <v>443</v>
      </c>
      <c r="B40" s="127"/>
      <c r="C40" s="128"/>
      <c r="D40" s="122"/>
      <c r="E40" s="105"/>
      <c r="F40" s="121"/>
      <c r="G40" s="120"/>
    </row>
    <row r="41" spans="1:7">
      <c r="A41" s="131">
        <v>6.1</v>
      </c>
      <c r="B41" s="101" t="s">
        <v>296</v>
      </c>
      <c r="C41" s="104" t="s">
        <v>344</v>
      </c>
      <c r="D41" s="105">
        <v>0</v>
      </c>
      <c r="E41" s="105">
        <v>0</v>
      </c>
      <c r="F41" s="105">
        <f>105+17+3</f>
        <v>125</v>
      </c>
      <c r="G41" s="120">
        <f t="shared" si="0"/>
        <v>125</v>
      </c>
    </row>
    <row r="42" spans="1:7">
      <c r="A42" s="131">
        <v>6.2</v>
      </c>
      <c r="B42" s="101" t="s">
        <v>296</v>
      </c>
      <c r="C42" s="104" t="s">
        <v>359</v>
      </c>
      <c r="D42" s="130">
        <v>0</v>
      </c>
      <c r="E42" s="105">
        <v>0</v>
      </c>
      <c r="F42" s="105">
        <v>1</v>
      </c>
      <c r="G42" s="120">
        <f t="shared" si="0"/>
        <v>1</v>
      </c>
    </row>
    <row r="43" spans="1:7" ht="30">
      <c r="A43" s="131" t="s">
        <v>340</v>
      </c>
      <c r="B43" s="101" t="s">
        <v>303</v>
      </c>
      <c r="C43" s="104" t="s">
        <v>341</v>
      </c>
      <c r="D43" s="130">
        <v>0</v>
      </c>
      <c r="E43" s="105">
        <v>0</v>
      </c>
      <c r="F43" s="105">
        <f>200+181+750+22+100</f>
        <v>1253</v>
      </c>
      <c r="G43" s="120">
        <f t="shared" si="0"/>
        <v>1253</v>
      </c>
    </row>
    <row r="44" spans="1:7" ht="30">
      <c r="A44" s="131" t="s">
        <v>347</v>
      </c>
      <c r="B44" s="101" t="s">
        <v>303</v>
      </c>
      <c r="C44" s="104" t="s">
        <v>348</v>
      </c>
      <c r="D44" s="130">
        <v>0</v>
      </c>
      <c r="E44" s="105">
        <v>0</v>
      </c>
      <c r="F44" s="105">
        <f>2+1+1+1+3</f>
        <v>8</v>
      </c>
      <c r="G44" s="120">
        <f t="shared" si="0"/>
        <v>8</v>
      </c>
    </row>
    <row r="45" spans="1:7" ht="30">
      <c r="A45" s="131" t="s">
        <v>365</v>
      </c>
      <c r="B45" s="101" t="s">
        <v>303</v>
      </c>
      <c r="C45" s="104" t="s">
        <v>366</v>
      </c>
      <c r="D45" s="105">
        <v>0</v>
      </c>
      <c r="E45" s="105">
        <v>0</v>
      </c>
      <c r="F45" s="105">
        <f>1+1</f>
        <v>2</v>
      </c>
      <c r="G45" s="120">
        <f t="shared" si="0"/>
        <v>2</v>
      </c>
    </row>
    <row r="46" spans="1:7" ht="30">
      <c r="A46" s="132" t="s">
        <v>350</v>
      </c>
      <c r="B46" s="133" t="s">
        <v>303</v>
      </c>
      <c r="C46" s="134" t="s">
        <v>351</v>
      </c>
      <c r="D46" s="124">
        <v>0</v>
      </c>
      <c r="E46" s="124">
        <v>0</v>
      </c>
      <c r="F46" s="125">
        <v>1</v>
      </c>
      <c r="G46" s="126">
        <f t="shared" si="0"/>
        <v>1</v>
      </c>
    </row>
    <row r="47" spans="1:7">
      <c r="D47" s="129"/>
    </row>
    <row r="48" spans="1:7">
      <c r="A48" s="139">
        <v>2020</v>
      </c>
      <c r="B48" s="86"/>
      <c r="C48" s="82"/>
      <c r="D48" s="83"/>
    </row>
    <row r="49" spans="1:7">
      <c r="A49" s="114" t="s">
        <v>432</v>
      </c>
      <c r="B49" s="115" t="s">
        <v>291</v>
      </c>
      <c r="C49" s="115" t="s">
        <v>433</v>
      </c>
      <c r="D49" s="116" t="s">
        <v>434</v>
      </c>
      <c r="E49" s="116" t="s">
        <v>435</v>
      </c>
      <c r="F49" s="116" t="s">
        <v>436</v>
      </c>
      <c r="G49" s="117" t="s">
        <v>437</v>
      </c>
    </row>
    <row r="50" spans="1:7">
      <c r="A50" s="118" t="s">
        <v>438</v>
      </c>
      <c r="B50" s="127"/>
      <c r="C50" s="128"/>
      <c r="D50" s="119"/>
      <c r="E50" s="81"/>
      <c r="F50" s="81"/>
      <c r="G50" s="120"/>
    </row>
    <row r="51" spans="1:7">
      <c r="A51" s="131">
        <v>1.2</v>
      </c>
      <c r="B51" s="101" t="s">
        <v>296</v>
      </c>
      <c r="C51" s="104" t="s">
        <v>297</v>
      </c>
      <c r="D51" s="105">
        <f>23500+3032+4130+2903+75652+3410+3283</f>
        <v>115910</v>
      </c>
      <c r="E51" s="105">
        <f>5209+144</f>
        <v>5353</v>
      </c>
      <c r="F51" s="121">
        <v>0</v>
      </c>
      <c r="G51" s="120">
        <f t="shared" ref="G51:G91" si="1">SUM(D51:F51)</f>
        <v>121263</v>
      </c>
    </row>
    <row r="52" spans="1:7">
      <c r="A52" s="131">
        <v>1.3</v>
      </c>
      <c r="B52" s="101" t="s">
        <v>296</v>
      </c>
      <c r="C52" s="104" t="s">
        <v>318</v>
      </c>
      <c r="D52" s="105">
        <f>127418.85+12329.43</f>
        <v>139748.28</v>
      </c>
      <c r="E52" s="105">
        <v>0</v>
      </c>
      <c r="F52" s="105">
        <v>0</v>
      </c>
      <c r="G52" s="120">
        <f t="shared" si="1"/>
        <v>139748.28</v>
      </c>
    </row>
    <row r="53" spans="1:7">
      <c r="A53" s="131" t="s">
        <v>370</v>
      </c>
      <c r="B53" s="101" t="s">
        <v>303</v>
      </c>
      <c r="C53" s="104" t="s">
        <v>371</v>
      </c>
      <c r="D53" s="105">
        <v>6600</v>
      </c>
      <c r="E53" s="105">
        <v>0</v>
      </c>
      <c r="F53" s="105">
        <f>351+85</f>
        <v>436</v>
      </c>
      <c r="G53" s="120">
        <f t="shared" si="1"/>
        <v>7036</v>
      </c>
    </row>
    <row r="54" spans="1:7">
      <c r="A54" s="131" t="s">
        <v>410</v>
      </c>
      <c r="B54" s="101" t="s">
        <v>303</v>
      </c>
      <c r="C54" s="104" t="s">
        <v>411</v>
      </c>
      <c r="D54" s="105">
        <v>0</v>
      </c>
      <c r="E54" s="105">
        <v>0</v>
      </c>
      <c r="F54" s="105">
        <v>1</v>
      </c>
      <c r="G54" s="120">
        <f t="shared" si="1"/>
        <v>1</v>
      </c>
    </row>
    <row r="55" spans="1:7">
      <c r="A55" s="131" t="s">
        <v>363</v>
      </c>
      <c r="B55" s="101" t="s">
        <v>303</v>
      </c>
      <c r="C55" s="104" t="s">
        <v>364</v>
      </c>
      <c r="D55" s="105">
        <v>0</v>
      </c>
      <c r="E55" s="105">
        <v>0</v>
      </c>
      <c r="F55" s="121">
        <v>1</v>
      </c>
      <c r="G55" s="120">
        <f t="shared" si="1"/>
        <v>1</v>
      </c>
    </row>
    <row r="56" spans="1:7">
      <c r="A56" s="131" t="s">
        <v>386</v>
      </c>
      <c r="B56" s="101" t="s">
        <v>303</v>
      </c>
      <c r="C56" s="104" t="s">
        <v>387</v>
      </c>
      <c r="D56" s="105">
        <f>28+50</f>
        <v>78</v>
      </c>
      <c r="E56" s="105">
        <v>0</v>
      </c>
      <c r="F56" s="121">
        <v>0</v>
      </c>
      <c r="G56" s="120">
        <f t="shared" si="1"/>
        <v>78</v>
      </c>
    </row>
    <row r="57" spans="1:7">
      <c r="A57" s="118" t="s">
        <v>439</v>
      </c>
      <c r="B57" s="127"/>
      <c r="C57" s="128"/>
      <c r="D57" s="122"/>
      <c r="E57" s="105"/>
      <c r="F57" s="121"/>
      <c r="G57" s="120"/>
    </row>
    <row r="58" spans="1:7">
      <c r="A58" s="131">
        <v>2.1</v>
      </c>
      <c r="B58" s="101" t="s">
        <v>296</v>
      </c>
      <c r="C58" s="104" t="s">
        <v>298</v>
      </c>
      <c r="D58" s="105">
        <f>196+1422+343+974</f>
        <v>2935</v>
      </c>
      <c r="E58" s="105">
        <v>0</v>
      </c>
      <c r="F58" s="121">
        <v>0</v>
      </c>
      <c r="G58" s="120">
        <f t="shared" si="1"/>
        <v>2935</v>
      </c>
    </row>
    <row r="59" spans="1:7">
      <c r="A59" s="131">
        <v>2.4</v>
      </c>
      <c r="B59" s="101" t="s">
        <v>296</v>
      </c>
      <c r="C59" s="104" t="s">
        <v>319</v>
      </c>
      <c r="D59" s="105">
        <f>178596+728200</f>
        <v>906796</v>
      </c>
      <c r="E59" s="105">
        <v>0</v>
      </c>
      <c r="F59" s="121">
        <v>0</v>
      </c>
      <c r="G59" s="120">
        <f t="shared" si="1"/>
        <v>906796</v>
      </c>
    </row>
    <row r="60" spans="1:7">
      <c r="A60" s="131" t="s">
        <v>302</v>
      </c>
      <c r="B60" s="101" t="s">
        <v>303</v>
      </c>
      <c r="C60" s="104" t="s">
        <v>304</v>
      </c>
      <c r="D60" s="105">
        <f>2121+3040</f>
        <v>5161</v>
      </c>
      <c r="E60" s="105">
        <v>0</v>
      </c>
      <c r="F60" s="121">
        <v>228</v>
      </c>
      <c r="G60" s="120">
        <f t="shared" si="1"/>
        <v>5389</v>
      </c>
    </row>
    <row r="61" spans="1:7">
      <c r="A61" s="131" t="s">
        <v>326</v>
      </c>
      <c r="B61" s="101" t="s">
        <v>303</v>
      </c>
      <c r="C61" s="104" t="s">
        <v>327</v>
      </c>
      <c r="D61" s="105">
        <v>28</v>
      </c>
      <c r="E61" s="105">
        <v>0</v>
      </c>
      <c r="F61" s="121">
        <v>0</v>
      </c>
      <c r="G61" s="120">
        <f t="shared" si="1"/>
        <v>28</v>
      </c>
    </row>
    <row r="62" spans="1:7">
      <c r="A62" s="118" t="s">
        <v>440</v>
      </c>
      <c r="B62" s="127"/>
      <c r="C62" s="128"/>
      <c r="D62" s="119"/>
      <c r="E62" s="105"/>
      <c r="F62" s="121"/>
      <c r="G62" s="120"/>
    </row>
    <row r="63" spans="1:7">
      <c r="A63" s="131">
        <v>3.1</v>
      </c>
      <c r="B63" s="101" t="s">
        <v>296</v>
      </c>
      <c r="C63" s="104" t="s">
        <v>314</v>
      </c>
      <c r="D63" s="105">
        <f>415403+1365000+142914+2797+393599</f>
        <v>2319713</v>
      </c>
      <c r="E63" s="105">
        <v>0</v>
      </c>
      <c r="F63" s="121">
        <v>0</v>
      </c>
      <c r="G63" s="120">
        <f t="shared" si="1"/>
        <v>2319713</v>
      </c>
    </row>
    <row r="64" spans="1:7">
      <c r="A64" s="131">
        <v>3.2</v>
      </c>
      <c r="B64" s="101" t="s">
        <v>296</v>
      </c>
      <c r="C64" s="104" t="s">
        <v>396</v>
      </c>
      <c r="D64" s="105">
        <v>480000</v>
      </c>
      <c r="E64" s="105">
        <v>0</v>
      </c>
      <c r="F64" s="121">
        <v>0</v>
      </c>
      <c r="G64" s="120">
        <f t="shared" si="1"/>
        <v>480000</v>
      </c>
    </row>
    <row r="65" spans="1:7">
      <c r="A65" s="131">
        <v>3.3</v>
      </c>
      <c r="B65" s="101" t="s">
        <v>296</v>
      </c>
      <c r="C65" s="104" t="s">
        <v>299</v>
      </c>
      <c r="D65" s="105">
        <f>1489000+1100000+122617.56+111500</f>
        <v>2823117.56</v>
      </c>
      <c r="E65" s="105">
        <v>0</v>
      </c>
      <c r="F65" s="121">
        <v>0</v>
      </c>
      <c r="G65" s="120">
        <f t="shared" si="1"/>
        <v>2823117.56</v>
      </c>
    </row>
    <row r="66" spans="1:7">
      <c r="A66" s="131" t="s">
        <v>328</v>
      </c>
      <c r="B66" s="101" t="s">
        <v>303</v>
      </c>
      <c r="C66" s="104" t="s">
        <v>329</v>
      </c>
      <c r="D66" s="105">
        <v>7</v>
      </c>
      <c r="E66" s="105">
        <v>68</v>
      </c>
      <c r="F66" s="121">
        <v>0</v>
      </c>
      <c r="G66" s="120">
        <f t="shared" si="1"/>
        <v>75</v>
      </c>
    </row>
    <row r="67" spans="1:7">
      <c r="A67" s="131" t="s">
        <v>315</v>
      </c>
      <c r="B67" s="101" t="s">
        <v>303</v>
      </c>
      <c r="C67" s="104" t="s">
        <v>316</v>
      </c>
      <c r="D67" s="105">
        <v>1</v>
      </c>
      <c r="E67" s="105">
        <v>0</v>
      </c>
      <c r="F67" s="121">
        <v>0</v>
      </c>
      <c r="G67" s="120">
        <f t="shared" si="1"/>
        <v>1</v>
      </c>
    </row>
    <row r="68" spans="1:7">
      <c r="A68" s="131" t="s">
        <v>353</v>
      </c>
      <c r="B68" s="101" t="s">
        <v>303</v>
      </c>
      <c r="C68" s="104" t="s">
        <v>354</v>
      </c>
      <c r="D68" s="105">
        <v>1</v>
      </c>
      <c r="E68" s="105">
        <v>0</v>
      </c>
      <c r="F68" s="121">
        <v>0</v>
      </c>
      <c r="G68" s="120">
        <f t="shared" si="1"/>
        <v>1</v>
      </c>
    </row>
    <row r="69" spans="1:7">
      <c r="A69" s="131" t="s">
        <v>397</v>
      </c>
      <c r="B69" s="101" t="s">
        <v>303</v>
      </c>
      <c r="C69" s="104" t="s">
        <v>398</v>
      </c>
      <c r="D69" s="105">
        <v>5</v>
      </c>
      <c r="E69" s="105">
        <v>0</v>
      </c>
      <c r="F69" s="121">
        <v>0</v>
      </c>
      <c r="G69" s="120">
        <f t="shared" si="1"/>
        <v>5</v>
      </c>
    </row>
    <row r="70" spans="1:7">
      <c r="A70" s="131" t="s">
        <v>305</v>
      </c>
      <c r="B70" s="101" t="s">
        <v>303</v>
      </c>
      <c r="C70" s="104" t="s">
        <v>306</v>
      </c>
      <c r="D70" s="105">
        <v>11</v>
      </c>
      <c r="E70" s="105">
        <v>0</v>
      </c>
      <c r="F70" s="121">
        <v>0</v>
      </c>
      <c r="G70" s="120">
        <f t="shared" si="1"/>
        <v>11</v>
      </c>
    </row>
    <row r="71" spans="1:7">
      <c r="A71" s="131" t="s">
        <v>330</v>
      </c>
      <c r="B71" s="101" t="s">
        <v>303</v>
      </c>
      <c r="C71" s="104" t="s">
        <v>331</v>
      </c>
      <c r="D71" s="105">
        <v>0</v>
      </c>
      <c r="E71" s="105">
        <v>0</v>
      </c>
      <c r="F71" s="105">
        <v>3</v>
      </c>
      <c r="G71" s="120">
        <f t="shared" si="1"/>
        <v>3</v>
      </c>
    </row>
    <row r="72" spans="1:7">
      <c r="A72" s="131" t="s">
        <v>307</v>
      </c>
      <c r="B72" s="101" t="s">
        <v>303</v>
      </c>
      <c r="C72" s="104" t="s">
        <v>308</v>
      </c>
      <c r="D72" s="105">
        <f>6330.5+47638</f>
        <v>53968.5</v>
      </c>
      <c r="E72" s="105">
        <v>0</v>
      </c>
      <c r="F72" s="121">
        <v>0</v>
      </c>
      <c r="G72" s="120">
        <f t="shared" si="1"/>
        <v>53968.5</v>
      </c>
    </row>
    <row r="73" spans="1:7">
      <c r="A73" s="131" t="s">
        <v>309</v>
      </c>
      <c r="B73" s="101" t="s">
        <v>303</v>
      </c>
      <c r="C73" s="104" t="s">
        <v>310</v>
      </c>
      <c r="D73" s="105">
        <f>4+1</f>
        <v>5</v>
      </c>
      <c r="E73" s="105">
        <v>0</v>
      </c>
      <c r="F73" s="121">
        <v>0</v>
      </c>
      <c r="G73" s="120">
        <f t="shared" si="1"/>
        <v>5</v>
      </c>
    </row>
    <row r="74" spans="1:7">
      <c r="A74" s="118" t="s">
        <v>441</v>
      </c>
      <c r="B74" s="101"/>
      <c r="C74" s="104"/>
      <c r="D74" s="123"/>
      <c r="E74" s="105"/>
      <c r="F74" s="121"/>
      <c r="G74" s="120"/>
    </row>
    <row r="75" spans="1:7">
      <c r="A75" s="131">
        <v>4.0999999999999996</v>
      </c>
      <c r="B75" s="101" t="s">
        <v>296</v>
      </c>
      <c r="C75" s="104" t="s">
        <v>300</v>
      </c>
      <c r="D75" s="105">
        <f>1720273+1486000+480000+410981+111500</f>
        <v>4208754</v>
      </c>
      <c r="E75" s="105">
        <v>0</v>
      </c>
      <c r="F75" s="121">
        <v>0</v>
      </c>
      <c r="G75" s="120">
        <f t="shared" si="1"/>
        <v>4208754</v>
      </c>
    </row>
    <row r="76" spans="1:7">
      <c r="A76" s="131">
        <v>4.2</v>
      </c>
      <c r="B76" s="101" t="s">
        <v>296</v>
      </c>
      <c r="C76" s="104" t="s">
        <v>320</v>
      </c>
      <c r="D76" s="105">
        <v>5</v>
      </c>
      <c r="E76" s="105">
        <v>0</v>
      </c>
      <c r="F76" s="121">
        <v>0</v>
      </c>
      <c r="G76" s="120">
        <f t="shared" si="1"/>
        <v>5</v>
      </c>
    </row>
    <row r="77" spans="1:7">
      <c r="A77" s="131">
        <v>4.3</v>
      </c>
      <c r="B77" s="101" t="s">
        <v>296</v>
      </c>
      <c r="C77" s="104" t="s">
        <v>321</v>
      </c>
      <c r="D77" s="105">
        <f>1+1</f>
        <v>2</v>
      </c>
      <c r="E77" s="105">
        <v>0</v>
      </c>
      <c r="F77" s="121">
        <v>0</v>
      </c>
      <c r="G77" s="120">
        <f t="shared" si="1"/>
        <v>2</v>
      </c>
    </row>
    <row r="78" spans="1:7">
      <c r="A78" s="131" t="s">
        <v>332</v>
      </c>
      <c r="B78" s="101" t="s">
        <v>303</v>
      </c>
      <c r="C78" s="104" t="s">
        <v>333</v>
      </c>
      <c r="D78" s="105">
        <v>1</v>
      </c>
      <c r="E78" s="105">
        <v>0</v>
      </c>
      <c r="F78" s="121">
        <v>0</v>
      </c>
      <c r="G78" s="120">
        <f t="shared" si="1"/>
        <v>1</v>
      </c>
    </row>
    <row r="79" spans="1:7">
      <c r="A79" s="131" t="s">
        <v>311</v>
      </c>
      <c r="B79" s="101" t="s">
        <v>303</v>
      </c>
      <c r="C79" s="104" t="s">
        <v>312</v>
      </c>
      <c r="D79" s="105">
        <f>7+7+50+52</f>
        <v>116</v>
      </c>
      <c r="E79" s="105">
        <v>0</v>
      </c>
      <c r="F79" s="121">
        <v>0</v>
      </c>
      <c r="G79" s="120">
        <f t="shared" si="1"/>
        <v>116</v>
      </c>
    </row>
    <row r="80" spans="1:7" ht="30">
      <c r="A80" s="131" t="s">
        <v>405</v>
      </c>
      <c r="B80" s="101" t="s">
        <v>303</v>
      </c>
      <c r="C80" s="104" t="s">
        <v>406</v>
      </c>
      <c r="D80" s="105">
        <v>0</v>
      </c>
      <c r="E80" s="105">
        <v>0</v>
      </c>
      <c r="F80" s="121">
        <f>1+1</f>
        <v>2</v>
      </c>
      <c r="G80" s="120">
        <f t="shared" si="1"/>
        <v>2</v>
      </c>
    </row>
    <row r="81" spans="1:7">
      <c r="A81" s="131" t="s">
        <v>334</v>
      </c>
      <c r="B81" s="101" t="s">
        <v>303</v>
      </c>
      <c r="C81" s="104" t="s">
        <v>335</v>
      </c>
      <c r="D81" s="105">
        <v>8</v>
      </c>
      <c r="E81" s="105">
        <v>0</v>
      </c>
      <c r="F81" s="121">
        <v>0</v>
      </c>
      <c r="G81" s="120">
        <f t="shared" si="1"/>
        <v>8</v>
      </c>
    </row>
    <row r="82" spans="1:7">
      <c r="A82" s="131" t="s">
        <v>399</v>
      </c>
      <c r="B82" s="101" t="s">
        <v>303</v>
      </c>
      <c r="C82" s="104" t="s">
        <v>400</v>
      </c>
      <c r="D82" s="105">
        <v>3</v>
      </c>
      <c r="E82" s="105">
        <v>0</v>
      </c>
      <c r="F82" s="121">
        <v>0</v>
      </c>
      <c r="G82" s="120">
        <f t="shared" si="1"/>
        <v>3</v>
      </c>
    </row>
    <row r="83" spans="1:7">
      <c r="A83" s="118" t="s">
        <v>442</v>
      </c>
      <c r="B83" s="127"/>
      <c r="C83" s="128"/>
      <c r="D83" s="119"/>
      <c r="E83" s="105"/>
      <c r="F83" s="121"/>
      <c r="G83" s="120"/>
    </row>
    <row r="84" spans="1:7">
      <c r="A84" s="131">
        <v>5.0999999999999996</v>
      </c>
      <c r="B84" s="101" t="s">
        <v>296</v>
      </c>
      <c r="C84" s="104" t="s">
        <v>301</v>
      </c>
      <c r="D84" s="105">
        <v>127418.85</v>
      </c>
      <c r="E84" s="105">
        <v>0</v>
      </c>
      <c r="F84" s="121">
        <v>0</v>
      </c>
      <c r="G84" s="120">
        <f t="shared" si="1"/>
        <v>127418.85</v>
      </c>
    </row>
    <row r="85" spans="1:7">
      <c r="A85" s="131">
        <v>5.3</v>
      </c>
      <c r="B85" s="101" t="s">
        <v>296</v>
      </c>
      <c r="C85" s="104" t="s">
        <v>394</v>
      </c>
      <c r="D85" s="105">
        <v>47638</v>
      </c>
      <c r="E85" s="105">
        <v>0</v>
      </c>
      <c r="F85" s="121">
        <v>0</v>
      </c>
      <c r="G85" s="120">
        <f t="shared" si="1"/>
        <v>47638</v>
      </c>
    </row>
    <row r="86" spans="1:7">
      <c r="A86" s="131" t="s">
        <v>388</v>
      </c>
      <c r="B86" s="101" t="s">
        <v>303</v>
      </c>
      <c r="C86" s="104" t="s">
        <v>389</v>
      </c>
      <c r="D86" s="105">
        <v>28</v>
      </c>
      <c r="E86" s="105">
        <v>0</v>
      </c>
      <c r="F86" s="121">
        <v>0</v>
      </c>
      <c r="G86" s="120">
        <f t="shared" si="1"/>
        <v>28</v>
      </c>
    </row>
    <row r="87" spans="1:7">
      <c r="A87" s="131" t="s">
        <v>422</v>
      </c>
      <c r="B87" s="101" t="s">
        <v>303</v>
      </c>
      <c r="C87" s="104" t="s">
        <v>423</v>
      </c>
      <c r="D87" s="105">
        <v>0</v>
      </c>
      <c r="E87" s="105">
        <v>0</v>
      </c>
      <c r="F87" s="105">
        <v>1</v>
      </c>
      <c r="G87" s="120">
        <f t="shared" si="1"/>
        <v>1</v>
      </c>
    </row>
    <row r="88" spans="1:7">
      <c r="A88" s="118" t="s">
        <v>443</v>
      </c>
      <c r="B88" s="101"/>
      <c r="C88" s="104"/>
      <c r="D88" s="105"/>
      <c r="E88" s="105"/>
      <c r="F88" s="105"/>
      <c r="G88" s="120"/>
    </row>
    <row r="89" spans="1:7">
      <c r="A89" s="131">
        <v>6.1</v>
      </c>
      <c r="B89" s="101" t="s">
        <v>296</v>
      </c>
      <c r="C89" s="104" t="s">
        <v>344</v>
      </c>
      <c r="D89" s="105">
        <v>3</v>
      </c>
      <c r="E89" s="105">
        <v>0</v>
      </c>
      <c r="F89" s="105">
        <v>0</v>
      </c>
      <c r="G89" s="120">
        <f t="shared" si="1"/>
        <v>3</v>
      </c>
    </row>
    <row r="90" spans="1:7">
      <c r="A90" s="131">
        <v>6.2</v>
      </c>
      <c r="B90" s="101" t="s">
        <v>296</v>
      </c>
      <c r="C90" s="104" t="s">
        <v>359</v>
      </c>
      <c r="D90" s="105">
        <v>8</v>
      </c>
      <c r="E90" s="105">
        <v>0</v>
      </c>
      <c r="F90" s="105">
        <v>0</v>
      </c>
      <c r="G90" s="120">
        <f t="shared" si="1"/>
        <v>8</v>
      </c>
    </row>
    <row r="91" spans="1:7" ht="30">
      <c r="A91" s="131" t="s">
        <v>340</v>
      </c>
      <c r="B91" s="101" t="s">
        <v>303</v>
      </c>
      <c r="C91" s="104" t="s">
        <v>341</v>
      </c>
      <c r="D91" s="105">
        <f>398+418+10683+800+5</f>
        <v>12304</v>
      </c>
      <c r="E91" s="105">
        <v>0</v>
      </c>
      <c r="F91" s="105">
        <f>30+34+601+50+30+40+217+85</f>
        <v>1087</v>
      </c>
      <c r="G91" s="120">
        <f t="shared" si="1"/>
        <v>13391</v>
      </c>
    </row>
    <row r="92" spans="1:7" ht="30">
      <c r="A92" s="131" t="s">
        <v>347</v>
      </c>
      <c r="B92" s="101" t="s">
        <v>303</v>
      </c>
      <c r="C92" s="104" t="s">
        <v>348</v>
      </c>
      <c r="D92" s="105">
        <v>0</v>
      </c>
      <c r="E92" s="105">
        <v>0</v>
      </c>
      <c r="F92" s="105">
        <f>1+1+1+1+1+1</f>
        <v>6</v>
      </c>
      <c r="G92" s="120">
        <f t="shared" ref="G92:G96" si="2">SUM(D92:F92)</f>
        <v>6</v>
      </c>
    </row>
    <row r="93" spans="1:7" ht="30">
      <c r="A93" s="131" t="s">
        <v>365</v>
      </c>
      <c r="B93" s="101" t="s">
        <v>303</v>
      </c>
      <c r="C93" s="104" t="s">
        <v>366</v>
      </c>
      <c r="D93" s="105">
        <v>0</v>
      </c>
      <c r="E93" s="105">
        <v>0</v>
      </c>
      <c r="F93" s="105">
        <v>1</v>
      </c>
      <c r="G93" s="120">
        <f t="shared" si="2"/>
        <v>1</v>
      </c>
    </row>
    <row r="94" spans="1:7">
      <c r="A94" s="131" t="s">
        <v>429</v>
      </c>
      <c r="B94" s="101" t="s">
        <v>303</v>
      </c>
      <c r="C94" s="104" t="s">
        <v>430</v>
      </c>
      <c r="D94" s="105">
        <v>0</v>
      </c>
      <c r="E94" s="105">
        <v>0</v>
      </c>
      <c r="F94" s="105">
        <v>1</v>
      </c>
      <c r="G94" s="120">
        <f t="shared" si="2"/>
        <v>1</v>
      </c>
    </row>
    <row r="95" spans="1:7">
      <c r="A95" s="127" t="s">
        <v>444</v>
      </c>
      <c r="B95" s="127"/>
      <c r="C95" s="128"/>
      <c r="D95" s="119"/>
      <c r="E95" s="105"/>
      <c r="F95" s="121"/>
      <c r="G95" s="120"/>
    </row>
    <row r="96" spans="1:7">
      <c r="A96" s="133" t="s">
        <v>417</v>
      </c>
      <c r="B96" s="133" t="s">
        <v>303</v>
      </c>
      <c r="C96" s="134" t="s">
        <v>418</v>
      </c>
      <c r="D96" s="124">
        <v>0</v>
      </c>
      <c r="E96" s="124">
        <v>0</v>
      </c>
      <c r="F96" s="124">
        <v>1</v>
      </c>
      <c r="G96" s="126">
        <f t="shared" si="2"/>
        <v>1</v>
      </c>
    </row>
    <row r="98" spans="1:7">
      <c r="A98" s="139">
        <v>2021</v>
      </c>
      <c r="B98" s="86"/>
      <c r="C98" s="82"/>
      <c r="D98" s="83"/>
    </row>
    <row r="99" spans="1:7">
      <c r="A99" s="114" t="s">
        <v>432</v>
      </c>
      <c r="B99" s="115" t="s">
        <v>291</v>
      </c>
      <c r="C99" s="115" t="s">
        <v>433</v>
      </c>
      <c r="D99" s="116" t="s">
        <v>434</v>
      </c>
      <c r="E99" s="116" t="s">
        <v>435</v>
      </c>
      <c r="F99" s="116" t="s">
        <v>436</v>
      </c>
      <c r="G99" s="117" t="s">
        <v>437</v>
      </c>
    </row>
    <row r="100" spans="1:7">
      <c r="A100" s="118" t="s">
        <v>438</v>
      </c>
      <c r="B100" s="127"/>
      <c r="C100" s="128"/>
      <c r="D100" s="119"/>
      <c r="E100" s="81"/>
      <c r="F100" s="81"/>
      <c r="G100" s="120"/>
    </row>
    <row r="101" spans="1:7">
      <c r="A101" s="131">
        <v>1.2</v>
      </c>
      <c r="B101" s="101" t="s">
        <v>296</v>
      </c>
      <c r="C101" s="104" t="s">
        <v>297</v>
      </c>
      <c r="D101" s="152">
        <f>26547+'2021'!D28+'2021'!D45+'2021'!D53+'2021'!D75+'2021'!D87+'2021'!D95+'2021'!D109+'2021'!D119+'2021'!D127+'2021'!D139+'2021'!D150+'2021'!D157</f>
        <v>196151.31483604677</v>
      </c>
      <c r="E101" s="152">
        <f>383+'2021'!D172+'2021'!D177+'2021'!D180</f>
        <v>19983</v>
      </c>
      <c r="F101" s="107" t="s">
        <v>272</v>
      </c>
      <c r="G101" s="120">
        <f t="shared" ref="G101:G156" si="3">SUM(D101:F101)</f>
        <v>216134.31483604677</v>
      </c>
    </row>
    <row r="102" spans="1:7">
      <c r="A102" s="131">
        <v>1.3</v>
      </c>
      <c r="B102" s="101" t="s">
        <v>296</v>
      </c>
      <c r="C102" s="104" t="s">
        <v>318</v>
      </c>
      <c r="D102" s="152">
        <f>4088+'2021'!D29+'2021'!D60+'2021'!D96+'2021'!D128+'2021'!D151+'2021'!D158</f>
        <v>1419261.2</v>
      </c>
      <c r="E102" s="107" t="s">
        <v>272</v>
      </c>
      <c r="F102" s="107" t="s">
        <v>272</v>
      </c>
      <c r="G102" s="120">
        <f t="shared" si="3"/>
        <v>1419261.2</v>
      </c>
    </row>
    <row r="103" spans="1:7">
      <c r="A103" s="131" t="s">
        <v>370</v>
      </c>
      <c r="B103" s="101" t="s">
        <v>303</v>
      </c>
      <c r="C103" s="104" t="s">
        <v>371</v>
      </c>
      <c r="D103" s="152">
        <v>320</v>
      </c>
      <c r="E103" s="107" t="s">
        <v>272</v>
      </c>
      <c r="F103" s="152">
        <v>700</v>
      </c>
      <c r="G103" s="120">
        <f t="shared" si="3"/>
        <v>1020</v>
      </c>
    </row>
    <row r="104" spans="1:7">
      <c r="A104" s="131" t="s">
        <v>505</v>
      </c>
      <c r="B104" s="101" t="s">
        <v>303</v>
      </c>
      <c r="C104" s="104" t="s">
        <v>506</v>
      </c>
      <c r="D104" s="155" t="s">
        <v>272</v>
      </c>
      <c r="E104" s="155" t="s">
        <v>272</v>
      </c>
      <c r="F104" s="152">
        <v>1</v>
      </c>
      <c r="G104" s="120">
        <f t="shared" si="3"/>
        <v>1</v>
      </c>
    </row>
    <row r="105" spans="1:7">
      <c r="A105" s="131" t="s">
        <v>410</v>
      </c>
      <c r="B105" s="101" t="s">
        <v>303</v>
      </c>
      <c r="C105" s="104" t="s">
        <v>411</v>
      </c>
      <c r="D105" s="155" t="s">
        <v>272</v>
      </c>
      <c r="E105" s="155" t="s">
        <v>272</v>
      </c>
      <c r="F105" s="152">
        <v>1</v>
      </c>
      <c r="G105" s="120">
        <f t="shared" si="3"/>
        <v>1</v>
      </c>
    </row>
    <row r="106" spans="1:7">
      <c r="A106" s="131" t="s">
        <v>363</v>
      </c>
      <c r="B106" s="101" t="s">
        <v>303</v>
      </c>
      <c r="C106" s="104" t="s">
        <v>364</v>
      </c>
      <c r="D106" s="152">
        <v>1</v>
      </c>
      <c r="E106" s="155" t="s">
        <v>272</v>
      </c>
      <c r="F106" s="152">
        <f>'2021'!D215</f>
        <v>3</v>
      </c>
      <c r="G106" s="120">
        <f t="shared" si="3"/>
        <v>4</v>
      </c>
    </row>
    <row r="107" spans="1:7">
      <c r="A107" s="131" t="s">
        <v>386</v>
      </c>
      <c r="B107" s="101" t="s">
        <v>303</v>
      </c>
      <c r="C107" s="104" t="s">
        <v>387</v>
      </c>
      <c r="D107" s="152">
        <v>8</v>
      </c>
      <c r="E107" s="155" t="s">
        <v>272</v>
      </c>
      <c r="F107" s="107" t="s">
        <v>272</v>
      </c>
      <c r="G107" s="120">
        <f t="shared" si="3"/>
        <v>8</v>
      </c>
    </row>
    <row r="108" spans="1:7">
      <c r="A108" s="118" t="s">
        <v>439</v>
      </c>
      <c r="B108" s="127"/>
      <c r="C108" s="128"/>
      <c r="D108" s="122"/>
      <c r="E108" s="155"/>
      <c r="F108" s="107"/>
      <c r="G108" s="120"/>
    </row>
    <row r="109" spans="1:7">
      <c r="A109" s="131">
        <v>2.1</v>
      </c>
      <c r="B109" s="101" t="s">
        <v>296</v>
      </c>
      <c r="C109" s="104" t="s">
        <v>298</v>
      </c>
      <c r="D109" s="152">
        <f>13300.872+'2021'!D30+'2021'!D46+'2021'!D54+'2021'!D68+'2021'!D76+'2021'!D88+'2021'!D97+'2021'!D140</f>
        <v>42274.512000000002</v>
      </c>
      <c r="E109" s="155" t="s">
        <v>272</v>
      </c>
      <c r="F109" s="107" t="s">
        <v>272</v>
      </c>
      <c r="G109" s="120">
        <f t="shared" si="3"/>
        <v>42274.512000000002</v>
      </c>
    </row>
    <row r="110" spans="1:7">
      <c r="A110" s="131">
        <v>2.2000000000000002</v>
      </c>
      <c r="B110" s="101" t="s">
        <v>296</v>
      </c>
      <c r="C110" s="104" t="s">
        <v>492</v>
      </c>
      <c r="D110" s="107" t="s">
        <v>272</v>
      </c>
      <c r="E110" s="155" t="s">
        <v>272</v>
      </c>
      <c r="F110" s="152">
        <v>100</v>
      </c>
      <c r="G110" s="120">
        <f t="shared" si="3"/>
        <v>100</v>
      </c>
    </row>
    <row r="111" spans="1:7">
      <c r="A111" s="131">
        <v>2.2999999999999998</v>
      </c>
      <c r="B111" s="101" t="s">
        <v>296</v>
      </c>
      <c r="C111" s="104" t="s">
        <v>448</v>
      </c>
      <c r="D111" s="152">
        <f>42.993+'2021'!D129</f>
        <v>73.992999999999995</v>
      </c>
      <c r="E111" s="155" t="s">
        <v>272</v>
      </c>
      <c r="F111" s="155" t="s">
        <v>272</v>
      </c>
      <c r="G111" s="120">
        <f t="shared" si="3"/>
        <v>73.992999999999995</v>
      </c>
    </row>
    <row r="112" spans="1:7">
      <c r="A112" s="131" t="s">
        <v>302</v>
      </c>
      <c r="B112" s="101" t="s">
        <v>303</v>
      </c>
      <c r="C112" s="104" t="s">
        <v>304</v>
      </c>
      <c r="D112" s="152">
        <f>92026.33+'2021'!D37+'2021'!D80+Table13678910111213141516171819202122232425262734[[#This Row],[Achieved Result]]</f>
        <v>92495.055000000008</v>
      </c>
      <c r="E112" s="155" t="s">
        <v>272</v>
      </c>
      <c r="F112" s="155" t="s">
        <v>272</v>
      </c>
      <c r="G112" s="120">
        <f t="shared" si="3"/>
        <v>92495.055000000008</v>
      </c>
    </row>
    <row r="113" spans="1:7">
      <c r="A113" s="131" t="s">
        <v>479</v>
      </c>
      <c r="B113" s="101" t="s">
        <v>303</v>
      </c>
      <c r="C113" s="104" t="s">
        <v>480</v>
      </c>
      <c r="D113" s="107" t="s">
        <v>272</v>
      </c>
      <c r="E113" s="152">
        <v>184275</v>
      </c>
      <c r="F113" s="155" t="s">
        <v>272</v>
      </c>
      <c r="G113" s="120">
        <f t="shared" si="3"/>
        <v>184275</v>
      </c>
    </row>
    <row r="114" spans="1:7">
      <c r="A114" s="131" t="s">
        <v>471</v>
      </c>
      <c r="B114" s="101" t="s">
        <v>303</v>
      </c>
      <c r="C114" s="104" t="s">
        <v>472</v>
      </c>
      <c r="D114" s="152">
        <v>575</v>
      </c>
      <c r="E114" s="107" t="s">
        <v>272</v>
      </c>
      <c r="F114" s="155" t="s">
        <v>272</v>
      </c>
      <c r="G114" s="120">
        <f t="shared" si="3"/>
        <v>575</v>
      </c>
    </row>
    <row r="115" spans="1:7">
      <c r="A115" s="131" t="s">
        <v>326</v>
      </c>
      <c r="B115" s="101" t="s">
        <v>303</v>
      </c>
      <c r="C115" s="104" t="s">
        <v>327</v>
      </c>
      <c r="D115" s="152">
        <v>6</v>
      </c>
      <c r="E115" s="107" t="s">
        <v>272</v>
      </c>
      <c r="F115" s="155" t="s">
        <v>272</v>
      </c>
      <c r="G115" s="120">
        <f t="shared" si="3"/>
        <v>6</v>
      </c>
    </row>
    <row r="116" spans="1:7">
      <c r="A116" s="118" t="s">
        <v>440</v>
      </c>
      <c r="B116" s="127"/>
      <c r="C116" s="128"/>
      <c r="D116" s="119"/>
      <c r="E116" s="107"/>
      <c r="F116" s="155"/>
      <c r="G116" s="120"/>
    </row>
    <row r="117" spans="1:7">
      <c r="A117" s="131">
        <v>3.1</v>
      </c>
      <c r="B117" s="101" t="s">
        <v>296</v>
      </c>
      <c r="C117" s="104" t="s">
        <v>314</v>
      </c>
      <c r="D117" s="152">
        <f>607700+'2021'!D55+'2021'!D61+'2021'!D69+'2021'!D77+'2021'!D89+'2021'!D98+'2021'!D110+Table13678910111213141516171819202122232425262734[[#This Row],[Achieved Result]]+'2021'!D141</f>
        <v>5727039</v>
      </c>
      <c r="E117" s="152">
        <f>605543+'2021'!D17+'2021'!D185</f>
        <v>2105545</v>
      </c>
      <c r="F117" s="155" t="s">
        <v>272</v>
      </c>
      <c r="G117" s="120">
        <f t="shared" si="3"/>
        <v>7832584</v>
      </c>
    </row>
    <row r="118" spans="1:7">
      <c r="A118" s="131">
        <v>3.2</v>
      </c>
      <c r="B118" s="101" t="s">
        <v>296</v>
      </c>
      <c r="C118" s="104" t="s">
        <v>396</v>
      </c>
      <c r="D118" s="152">
        <v>606000</v>
      </c>
      <c r="E118" s="107" t="s">
        <v>272</v>
      </c>
      <c r="F118" s="155" t="s">
        <v>272</v>
      </c>
      <c r="G118" s="120">
        <f t="shared" si="3"/>
        <v>606000</v>
      </c>
    </row>
    <row r="119" spans="1:7">
      <c r="A119" s="131">
        <v>3.3</v>
      </c>
      <c r="B119" s="101" t="s">
        <v>296</v>
      </c>
      <c r="C119" s="104" t="s">
        <v>299</v>
      </c>
      <c r="D119" s="152">
        <f>1200000+'2021'!D99</f>
        <v>1431000</v>
      </c>
      <c r="E119" s="107" t="s">
        <v>272</v>
      </c>
      <c r="F119" s="121">
        <v>2000</v>
      </c>
      <c r="G119" s="120">
        <f t="shared" si="3"/>
        <v>1433000</v>
      </c>
    </row>
    <row r="120" spans="1:7">
      <c r="A120" s="131" t="s">
        <v>452</v>
      </c>
      <c r="B120" s="101" t="s">
        <v>303</v>
      </c>
      <c r="C120" s="104" t="s">
        <v>453</v>
      </c>
      <c r="D120" s="152">
        <f>7880000+'2021'!D57+'2021'!D65+'2021'!D73+'2021'!D81+'2021'!D134</f>
        <v>950160000</v>
      </c>
      <c r="E120" s="107" t="s">
        <v>272</v>
      </c>
      <c r="F120" s="107" t="s">
        <v>272</v>
      </c>
      <c r="G120" s="120">
        <f t="shared" si="3"/>
        <v>950160000</v>
      </c>
    </row>
    <row r="121" spans="1:7">
      <c r="A121" s="131" t="s">
        <v>356</v>
      </c>
      <c r="B121" s="101" t="s">
        <v>303</v>
      </c>
      <c r="C121" s="104" t="s">
        <v>357</v>
      </c>
      <c r="D121" s="107" t="s">
        <v>272</v>
      </c>
      <c r="E121" s="107" t="s">
        <v>272</v>
      </c>
      <c r="F121" s="152">
        <v>3000</v>
      </c>
      <c r="G121" s="120">
        <f t="shared" si="3"/>
        <v>3000</v>
      </c>
    </row>
    <row r="122" spans="1:7">
      <c r="A122" s="131" t="s">
        <v>328</v>
      </c>
      <c r="B122" s="101" t="s">
        <v>303</v>
      </c>
      <c r="C122" s="104" t="s">
        <v>329</v>
      </c>
      <c r="D122" s="152">
        <f>1+'2021'!D123</f>
        <v>2</v>
      </c>
      <c r="E122" s="107" t="s">
        <v>272</v>
      </c>
      <c r="F122" s="107" t="s">
        <v>272</v>
      </c>
      <c r="G122" s="120">
        <f t="shared" si="3"/>
        <v>2</v>
      </c>
    </row>
    <row r="123" spans="1:7">
      <c r="A123" s="131" t="s">
        <v>462</v>
      </c>
      <c r="B123" s="101" t="s">
        <v>303</v>
      </c>
      <c r="C123" s="104" t="s">
        <v>463</v>
      </c>
      <c r="D123" s="152">
        <v>90</v>
      </c>
      <c r="E123" s="152">
        <f>126+'2021'!D186</f>
        <v>249</v>
      </c>
      <c r="F123" s="107" t="s">
        <v>272</v>
      </c>
      <c r="G123" s="120">
        <f t="shared" si="3"/>
        <v>339</v>
      </c>
    </row>
    <row r="124" spans="1:7">
      <c r="A124" s="131" t="s">
        <v>315</v>
      </c>
      <c r="B124" s="101" t="s">
        <v>303</v>
      </c>
      <c r="C124" s="104" t="s">
        <v>316</v>
      </c>
      <c r="D124" s="107" t="s">
        <v>272</v>
      </c>
      <c r="E124" s="107" t="s">
        <v>272</v>
      </c>
      <c r="F124" s="152">
        <v>2</v>
      </c>
      <c r="G124" s="120">
        <f t="shared" si="3"/>
        <v>2</v>
      </c>
    </row>
    <row r="125" spans="1:7">
      <c r="A125" s="131" t="s">
        <v>455</v>
      </c>
      <c r="B125" s="101" t="s">
        <v>303</v>
      </c>
      <c r="C125" s="104" t="s">
        <v>456</v>
      </c>
      <c r="D125" s="152">
        <v>885</v>
      </c>
      <c r="E125" s="107" t="s">
        <v>272</v>
      </c>
      <c r="F125" s="107" t="s">
        <v>272</v>
      </c>
      <c r="G125" s="120">
        <f t="shared" si="3"/>
        <v>885</v>
      </c>
    </row>
    <row r="126" spans="1:7">
      <c r="A126" s="131" t="s">
        <v>380</v>
      </c>
      <c r="B126" s="101" t="s">
        <v>303</v>
      </c>
      <c r="C126" s="104" t="s">
        <v>381</v>
      </c>
      <c r="D126" s="107" t="s">
        <v>272</v>
      </c>
      <c r="E126" s="107" t="s">
        <v>272</v>
      </c>
      <c r="F126" s="152">
        <f>1+'2021'!D233</f>
        <v>3</v>
      </c>
      <c r="G126" s="120">
        <f t="shared" si="3"/>
        <v>3</v>
      </c>
    </row>
    <row r="127" spans="1:7">
      <c r="A127" s="131" t="s">
        <v>397</v>
      </c>
      <c r="B127" s="101" t="s">
        <v>303</v>
      </c>
      <c r="C127" s="104" t="s">
        <v>398</v>
      </c>
      <c r="D127" s="152">
        <f>8+'2021'!D135</f>
        <v>29</v>
      </c>
      <c r="E127" s="107" t="s">
        <v>272</v>
      </c>
      <c r="F127" s="107" t="s">
        <v>272</v>
      </c>
      <c r="G127" s="120">
        <f t="shared" si="3"/>
        <v>29</v>
      </c>
    </row>
    <row r="128" spans="1:7" ht="18" customHeight="1">
      <c r="A128" s="131" t="s">
        <v>305</v>
      </c>
      <c r="B128" s="101" t="s">
        <v>303</v>
      </c>
      <c r="C128" s="104" t="s">
        <v>306</v>
      </c>
      <c r="D128" s="152">
        <f>1+'2021'!D104+'2021'!D144</f>
        <v>119</v>
      </c>
      <c r="E128" s="152">
        <v>2</v>
      </c>
      <c r="F128" s="107" t="s">
        <v>272</v>
      </c>
      <c r="G128" s="120">
        <f t="shared" si="3"/>
        <v>121</v>
      </c>
    </row>
    <row r="129" spans="1:7">
      <c r="A129" s="131" t="s">
        <v>330</v>
      </c>
      <c r="B129" s="101" t="s">
        <v>303</v>
      </c>
      <c r="C129" s="104" t="s">
        <v>331</v>
      </c>
      <c r="D129" s="152">
        <f>2+'2021'!D105+'2021'!D145+'2021'!D152</f>
        <v>8</v>
      </c>
      <c r="E129" s="152">
        <v>1</v>
      </c>
      <c r="F129" s="107" t="s">
        <v>272</v>
      </c>
      <c r="G129" s="120">
        <f t="shared" si="3"/>
        <v>9</v>
      </c>
    </row>
    <row r="130" spans="1:7">
      <c r="A130" s="131" t="s">
        <v>307</v>
      </c>
      <c r="B130" s="101" t="s">
        <v>303</v>
      </c>
      <c r="C130" s="104" t="s">
        <v>308</v>
      </c>
      <c r="D130" s="152">
        <f>2984+'2021'!D41+'2021'!D153</f>
        <v>13609</v>
      </c>
      <c r="E130" s="107" t="s">
        <v>272</v>
      </c>
      <c r="F130" s="121">
        <v>442214</v>
      </c>
      <c r="G130" s="120">
        <f t="shared" si="3"/>
        <v>455823</v>
      </c>
    </row>
    <row r="131" spans="1:7">
      <c r="A131" s="131" t="s">
        <v>309</v>
      </c>
      <c r="B131" s="101" t="s">
        <v>303</v>
      </c>
      <c r="C131" s="104" t="s">
        <v>310</v>
      </c>
      <c r="D131" s="152">
        <f>5+'2021'!D154</f>
        <v>7</v>
      </c>
      <c r="E131" s="107" t="s">
        <v>272</v>
      </c>
      <c r="F131" s="121">
        <f>1+'2021'!D235</f>
        <v>2</v>
      </c>
      <c r="G131" s="120">
        <f t="shared" si="3"/>
        <v>9</v>
      </c>
    </row>
    <row r="132" spans="1:7">
      <c r="A132" s="118" t="s">
        <v>441</v>
      </c>
      <c r="B132" s="101"/>
      <c r="C132" s="104"/>
      <c r="D132" s="154"/>
      <c r="E132" s="152"/>
      <c r="F132" s="121"/>
      <c r="G132" s="120"/>
    </row>
    <row r="133" spans="1:7">
      <c r="A133" s="131">
        <v>4.0999999999999996</v>
      </c>
      <c r="B133" s="101" t="s">
        <v>296</v>
      </c>
      <c r="C133" s="104" t="s">
        <v>300</v>
      </c>
      <c r="D133" s="152">
        <f>606000+'2021'!D62+'2021'!D70+'2021'!D90+'2021'!D111</f>
        <v>8415606.9000000004</v>
      </c>
      <c r="E133" s="152">
        <f>2920000+'2021'!D178</f>
        <v>4520000</v>
      </c>
      <c r="F133" s="121" t="s">
        <v>272</v>
      </c>
      <c r="G133" s="120">
        <f t="shared" si="3"/>
        <v>12935606.9</v>
      </c>
    </row>
    <row r="134" spans="1:7">
      <c r="A134" s="131">
        <v>4.2</v>
      </c>
      <c r="B134" s="101" t="s">
        <v>296</v>
      </c>
      <c r="C134" s="104" t="s">
        <v>320</v>
      </c>
      <c r="D134" s="152">
        <f>4+'2021'!D71</f>
        <v>8</v>
      </c>
      <c r="E134" s="107" t="s">
        <v>272</v>
      </c>
      <c r="F134" s="121" t="s">
        <v>272</v>
      </c>
      <c r="G134" s="120">
        <f t="shared" si="3"/>
        <v>8</v>
      </c>
    </row>
    <row r="135" spans="1:7">
      <c r="A135" s="131">
        <v>4.3</v>
      </c>
      <c r="B135" s="101" t="s">
        <v>296</v>
      </c>
      <c r="C135" s="104" t="s">
        <v>321</v>
      </c>
      <c r="D135" s="152">
        <f>3+'2021'!D91+'2021'!D112</f>
        <v>12</v>
      </c>
      <c r="E135" s="107" t="s">
        <v>272</v>
      </c>
      <c r="F135" s="121" t="s">
        <v>272</v>
      </c>
      <c r="G135" s="120">
        <f t="shared" si="3"/>
        <v>12</v>
      </c>
    </row>
    <row r="136" spans="1:7">
      <c r="A136" s="131" t="s">
        <v>311</v>
      </c>
      <c r="B136" s="101" t="s">
        <v>303</v>
      </c>
      <c r="C136" s="104" t="s">
        <v>312</v>
      </c>
      <c r="D136" s="152">
        <f>8+'2021'!D66+'2021'!D92+'2021'!D114</f>
        <v>25</v>
      </c>
      <c r="E136" s="152">
        <v>1</v>
      </c>
      <c r="F136" s="121" t="s">
        <v>272</v>
      </c>
      <c r="G136" s="120">
        <f t="shared" si="3"/>
        <v>26</v>
      </c>
    </row>
    <row r="137" spans="1:7" ht="30">
      <c r="A137" s="131" t="s">
        <v>405</v>
      </c>
      <c r="B137" s="101" t="s">
        <v>303</v>
      </c>
      <c r="C137" s="104" t="s">
        <v>406</v>
      </c>
      <c r="D137" s="152">
        <v>4</v>
      </c>
      <c r="E137" s="107" t="s">
        <v>272</v>
      </c>
      <c r="F137" s="121">
        <v>1</v>
      </c>
      <c r="G137" s="120">
        <f t="shared" si="3"/>
        <v>5</v>
      </c>
    </row>
    <row r="138" spans="1:7">
      <c r="A138" s="131" t="s">
        <v>334</v>
      </c>
      <c r="B138" s="101" t="s">
        <v>303</v>
      </c>
      <c r="C138" s="104" t="s">
        <v>335</v>
      </c>
      <c r="D138" s="152">
        <v>1</v>
      </c>
      <c r="E138" s="107" t="s">
        <v>272</v>
      </c>
      <c r="F138" s="107" t="s">
        <v>272</v>
      </c>
      <c r="G138" s="120">
        <f t="shared" si="3"/>
        <v>1</v>
      </c>
    </row>
    <row r="139" spans="1:7">
      <c r="A139" s="118" t="s">
        <v>442</v>
      </c>
      <c r="B139" s="127"/>
      <c r="C139" s="128"/>
      <c r="D139" s="119"/>
      <c r="E139" s="107" t="s">
        <v>272</v>
      </c>
      <c r="F139" s="121"/>
      <c r="G139" s="120">
        <f t="shared" si="3"/>
        <v>0</v>
      </c>
    </row>
    <row r="140" spans="1:7">
      <c r="A140" s="131">
        <v>5.0999999999999996</v>
      </c>
      <c r="B140" s="101" t="s">
        <v>296</v>
      </c>
      <c r="C140" s="104" t="s">
        <v>301</v>
      </c>
      <c r="D140" s="152">
        <f>205913+'2021'!D24+'2021'!D100+'2021'!D121+'2021'!D130+'2021'!D142+'2021'!D159</f>
        <v>134519443</v>
      </c>
      <c r="E140" s="152">
        <v>7520000</v>
      </c>
      <c r="F140" s="121" t="s">
        <v>272</v>
      </c>
      <c r="G140" s="120">
        <f t="shared" si="3"/>
        <v>142039443</v>
      </c>
    </row>
    <row r="141" spans="1:7">
      <c r="A141" s="131">
        <v>5.3</v>
      </c>
      <c r="B141" s="101" t="s">
        <v>296</v>
      </c>
      <c r="C141" s="104" t="s">
        <v>394</v>
      </c>
      <c r="D141" s="152">
        <f>346873+'2021'!D24+'2021'!D131</f>
        <v>399958</v>
      </c>
      <c r="E141" s="107" t="s">
        <v>272</v>
      </c>
      <c r="F141" s="152">
        <v>1810000</v>
      </c>
      <c r="G141" s="120">
        <f t="shared" si="3"/>
        <v>2209958</v>
      </c>
    </row>
    <row r="142" spans="1:7">
      <c r="A142" s="131" t="s">
        <v>388</v>
      </c>
      <c r="B142" s="101" t="s">
        <v>303</v>
      </c>
      <c r="C142" s="104" t="s">
        <v>389</v>
      </c>
      <c r="D142" s="152">
        <f>8+'2021'!D84+'2021'!D106+'2021'!D124+'2021'!D136+'2021'!D146+'2021'!D155+'2021'!D16+'2021'!D161</f>
        <v>92218.33</v>
      </c>
      <c r="E142" s="107" t="s">
        <v>272</v>
      </c>
      <c r="F142" s="107" t="s">
        <v>272</v>
      </c>
      <c r="G142" s="120">
        <f t="shared" si="3"/>
        <v>92218.33</v>
      </c>
    </row>
    <row r="143" spans="1:7">
      <c r="A143" s="131" t="s">
        <v>376</v>
      </c>
      <c r="B143" s="101" t="s">
        <v>303</v>
      </c>
      <c r="C143" s="104" t="s">
        <v>377</v>
      </c>
      <c r="D143" s="155" t="s">
        <v>272</v>
      </c>
      <c r="E143" s="152">
        <v>526</v>
      </c>
      <c r="F143" s="107" t="s">
        <v>272</v>
      </c>
      <c r="G143" s="120">
        <f t="shared" si="3"/>
        <v>526</v>
      </c>
    </row>
    <row r="144" spans="1:7">
      <c r="A144" s="131" t="s">
        <v>449</v>
      </c>
      <c r="B144" s="101" t="s">
        <v>303</v>
      </c>
      <c r="C144" s="104" t="s">
        <v>450</v>
      </c>
      <c r="D144" s="152">
        <f>27409+'2021'!D107+'2021'!D137</f>
        <v>59140</v>
      </c>
      <c r="E144" s="107" t="s">
        <v>272</v>
      </c>
      <c r="F144" s="107" t="s">
        <v>272</v>
      </c>
      <c r="G144" s="120">
        <f t="shared" si="3"/>
        <v>59140</v>
      </c>
    </row>
    <row r="145" spans="1:7">
      <c r="A145" s="131" t="s">
        <v>485</v>
      </c>
      <c r="B145" s="101" t="s">
        <v>303</v>
      </c>
      <c r="C145" s="104" t="s">
        <v>486</v>
      </c>
      <c r="D145" s="155" t="s">
        <v>272</v>
      </c>
      <c r="E145" s="152">
        <v>1</v>
      </c>
      <c r="F145" s="107" t="s">
        <v>272</v>
      </c>
      <c r="G145" s="120">
        <f t="shared" si="3"/>
        <v>1</v>
      </c>
    </row>
    <row r="146" spans="1:7">
      <c r="A146" s="118" t="s">
        <v>443</v>
      </c>
      <c r="B146" s="101"/>
      <c r="C146" s="104"/>
      <c r="D146" s="152"/>
      <c r="E146" s="152"/>
      <c r="F146" s="107"/>
      <c r="G146" s="120"/>
    </row>
    <row r="147" spans="1:7">
      <c r="A147" s="131">
        <v>6.1</v>
      </c>
      <c r="B147" s="101" t="s">
        <v>296</v>
      </c>
      <c r="C147" s="104" t="s">
        <v>344</v>
      </c>
      <c r="D147" s="152">
        <f>2+'2021'!D72+'2021'!D78+'2021'!D132+'2021'!D143+'2021'!D160</f>
        <v>13</v>
      </c>
      <c r="E147" s="107" t="s">
        <v>272</v>
      </c>
      <c r="F147" s="107" t="s">
        <v>272</v>
      </c>
      <c r="G147" s="120">
        <f t="shared" si="3"/>
        <v>13</v>
      </c>
    </row>
    <row r="148" spans="1:7">
      <c r="A148" s="131">
        <v>6.2</v>
      </c>
      <c r="B148" s="101" t="s">
        <v>296</v>
      </c>
      <c r="C148" s="104" t="s">
        <v>359</v>
      </c>
      <c r="D148" s="152">
        <f>127+'2021'!D35+'2021'!D50+'2021'!D63+'2021'!D79+'2021'!D101+'2021'!D122</f>
        <v>208</v>
      </c>
      <c r="E148" s="107" t="s">
        <v>272</v>
      </c>
      <c r="F148" s="107" t="s">
        <v>272</v>
      </c>
      <c r="G148" s="120">
        <f t="shared" si="3"/>
        <v>208</v>
      </c>
    </row>
    <row r="149" spans="1:7" ht="30">
      <c r="A149" s="131" t="s">
        <v>340</v>
      </c>
      <c r="B149" s="101" t="s">
        <v>303</v>
      </c>
      <c r="C149" s="104" t="s">
        <v>341</v>
      </c>
      <c r="D149" s="152">
        <f>85+'2021'!D58+'2021'!D93+'2021'!D117+'2021'!D147</f>
        <v>4066</v>
      </c>
      <c r="E149" s="152">
        <v>7</v>
      </c>
      <c r="F149" s="152">
        <f>171+'2021'!D203+'2021'!D207+'2021'!D209+'2021'!D220+'2021'!D228</f>
        <v>2867</v>
      </c>
      <c r="G149" s="120">
        <f t="shared" si="3"/>
        <v>6940</v>
      </c>
    </row>
    <row r="150" spans="1:7" ht="30">
      <c r="A150" s="131" t="s">
        <v>347</v>
      </c>
      <c r="B150" s="101" t="s">
        <v>303</v>
      </c>
      <c r="C150" s="104" t="s">
        <v>348</v>
      </c>
      <c r="D150" s="107" t="s">
        <v>272</v>
      </c>
      <c r="E150" s="107" t="s">
        <v>272</v>
      </c>
      <c r="F150" s="152">
        <v>1</v>
      </c>
      <c r="G150" s="120">
        <f t="shared" si="3"/>
        <v>1</v>
      </c>
    </row>
    <row r="151" spans="1:7" ht="30">
      <c r="A151" s="131" t="s">
        <v>501</v>
      </c>
      <c r="B151" s="101" t="s">
        <v>303</v>
      </c>
      <c r="C151" s="104" t="s">
        <v>502</v>
      </c>
      <c r="D151" s="107" t="s">
        <v>272</v>
      </c>
      <c r="E151" s="107" t="s">
        <v>272</v>
      </c>
      <c r="F151" s="152">
        <v>2</v>
      </c>
      <c r="G151" s="120">
        <f t="shared" si="3"/>
        <v>2</v>
      </c>
    </row>
    <row r="152" spans="1:7" ht="30">
      <c r="A152" s="131" t="s">
        <v>474</v>
      </c>
      <c r="B152" s="101" t="s">
        <v>303</v>
      </c>
      <c r="C152" s="104" t="s">
        <v>475</v>
      </c>
      <c r="D152" s="152">
        <v>1</v>
      </c>
      <c r="E152" s="107" t="s">
        <v>272</v>
      </c>
      <c r="F152" s="107" t="s">
        <v>272</v>
      </c>
      <c r="G152" s="120">
        <f t="shared" si="3"/>
        <v>1</v>
      </c>
    </row>
    <row r="153" spans="1:7" ht="30">
      <c r="A153" s="131" t="s">
        <v>365</v>
      </c>
      <c r="B153" s="101" t="s">
        <v>303</v>
      </c>
      <c r="C153" s="104" t="s">
        <v>366</v>
      </c>
      <c r="D153" s="152">
        <v>2</v>
      </c>
      <c r="E153" s="152">
        <v>1</v>
      </c>
      <c r="F153" s="152">
        <f>1+'2021'!D210+'2021'!D224</f>
        <v>6</v>
      </c>
      <c r="G153" s="120">
        <f t="shared" si="3"/>
        <v>9</v>
      </c>
    </row>
    <row r="154" spans="1:7" ht="30">
      <c r="A154" s="131" t="s">
        <v>350</v>
      </c>
      <c r="B154" s="101" t="s">
        <v>303</v>
      </c>
      <c r="C154" s="104" t="s">
        <v>351</v>
      </c>
      <c r="D154" s="107" t="s">
        <v>272</v>
      </c>
      <c r="E154" s="107" t="s">
        <v>272</v>
      </c>
      <c r="F154" s="152">
        <v>0</v>
      </c>
      <c r="G154" s="120">
        <f t="shared" si="3"/>
        <v>0</v>
      </c>
    </row>
    <row r="155" spans="1:7">
      <c r="A155" s="127" t="s">
        <v>444</v>
      </c>
      <c r="B155" s="127"/>
      <c r="C155" s="128"/>
      <c r="D155" s="119"/>
      <c r="E155" s="107"/>
      <c r="F155" s="152"/>
      <c r="G155" s="120"/>
    </row>
    <row r="156" spans="1:7">
      <c r="A156" s="133" t="s">
        <v>468</v>
      </c>
      <c r="B156" s="133" t="s">
        <v>303</v>
      </c>
      <c r="C156" s="134" t="s">
        <v>469</v>
      </c>
      <c r="D156" s="125">
        <v>1</v>
      </c>
      <c r="E156" s="158" t="s">
        <v>272</v>
      </c>
      <c r="F156" s="156">
        <v>2</v>
      </c>
      <c r="G156" s="126">
        <f t="shared" si="3"/>
        <v>3</v>
      </c>
    </row>
    <row r="157" spans="1:7">
      <c r="D157" s="157"/>
      <c r="E157" s="153"/>
      <c r="F157" s="153"/>
      <c r="G157" s="153"/>
    </row>
    <row r="158" spans="1:7">
      <c r="D158" s="157"/>
      <c r="E158" s="153"/>
      <c r="F158" s="153"/>
      <c r="G158" s="15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1B391-2FC6-9B46-AAF0-DA8303AEBF43}">
  <dimension ref="A1:D181"/>
  <sheetViews>
    <sheetView tabSelected="1" topLeftCell="A119" zoomScale="125" zoomScaleNormal="125" workbookViewId="0">
      <selection activeCell="A156" sqref="A156:XFD156"/>
    </sheetView>
  </sheetViews>
  <sheetFormatPr baseColWidth="10" defaultColWidth="10.83203125" defaultRowHeight="16"/>
  <cols>
    <col min="1" max="2" width="10.83203125" style="84"/>
    <col min="3" max="3" width="78.6640625" style="84" customWidth="1"/>
    <col min="4" max="4" width="21.1640625" style="89" customWidth="1"/>
    <col min="5" max="16384" width="10.83203125" style="84"/>
  </cols>
  <sheetData>
    <row r="1" spans="1:4">
      <c r="A1" s="90" t="s">
        <v>0</v>
      </c>
      <c r="B1" s="81"/>
      <c r="C1" s="82"/>
      <c r="D1" s="83"/>
    </row>
    <row r="2" spans="1:4">
      <c r="A2" s="90" t="s">
        <v>509</v>
      </c>
      <c r="B2" s="81"/>
      <c r="C2" s="82"/>
      <c r="D2" s="83"/>
    </row>
    <row r="3" spans="1:4">
      <c r="A3" s="90" t="s">
        <v>288</v>
      </c>
      <c r="B3" s="81"/>
      <c r="C3" s="82"/>
      <c r="D3" s="83"/>
    </row>
    <row r="4" spans="1:4">
      <c r="A4" s="77" t="s">
        <v>510</v>
      </c>
      <c r="B4" s="81"/>
      <c r="C4" s="82"/>
      <c r="D4" s="83"/>
    </row>
    <row r="5" spans="1:4">
      <c r="A5" s="85"/>
      <c r="B5" s="86"/>
      <c r="C5" s="82"/>
      <c r="D5" s="83"/>
    </row>
    <row r="6" spans="1:4">
      <c r="A6" s="92" t="s">
        <v>290</v>
      </c>
      <c r="B6" s="92" t="s">
        <v>291</v>
      </c>
      <c r="C6" s="93" t="s">
        <v>292</v>
      </c>
      <c r="D6" s="94" t="s">
        <v>293</v>
      </c>
    </row>
    <row r="7" spans="1:4" s="87" customFormat="1">
      <c r="A7" s="95" t="s">
        <v>294</v>
      </c>
      <c r="B7" s="95"/>
      <c r="C7" s="96"/>
      <c r="D7" s="97"/>
    </row>
    <row r="8" spans="1:4" s="88" customFormat="1">
      <c r="A8" s="98" t="s">
        <v>511</v>
      </c>
      <c r="B8" s="98"/>
      <c r="C8" s="99"/>
      <c r="D8" s="100"/>
    </row>
    <row r="9" spans="1:4" s="137" customFormat="1">
      <c r="A9" s="101">
        <v>3.1</v>
      </c>
      <c r="B9" s="170" t="s">
        <v>296</v>
      </c>
      <c r="C9" s="171" t="s">
        <v>314</v>
      </c>
      <c r="D9" s="142">
        <v>15280000</v>
      </c>
    </row>
    <row r="10" spans="1:4" s="137" customFormat="1">
      <c r="A10" s="101">
        <v>4.3</v>
      </c>
      <c r="B10" s="170" t="s">
        <v>296</v>
      </c>
      <c r="C10" s="171" t="s">
        <v>321</v>
      </c>
      <c r="D10" s="143">
        <v>2</v>
      </c>
    </row>
    <row r="11" spans="1:4" s="137" customFormat="1">
      <c r="A11" s="101" t="s">
        <v>452</v>
      </c>
      <c r="B11" s="170" t="s">
        <v>303</v>
      </c>
      <c r="C11" s="171" t="s">
        <v>453</v>
      </c>
      <c r="D11" s="143">
        <v>0</v>
      </c>
    </row>
    <row r="12" spans="1:4" s="137" customFormat="1">
      <c r="A12" s="101" t="s">
        <v>328</v>
      </c>
      <c r="B12" s="170" t="s">
        <v>303</v>
      </c>
      <c r="C12" s="171" t="s">
        <v>329</v>
      </c>
      <c r="D12" s="143">
        <v>1</v>
      </c>
    </row>
    <row r="13" spans="1:4" s="137" customFormat="1">
      <c r="A13" s="101" t="s">
        <v>315</v>
      </c>
      <c r="B13" s="170" t="s">
        <v>303</v>
      </c>
      <c r="C13" s="171" t="s">
        <v>316</v>
      </c>
      <c r="D13" s="143">
        <v>2</v>
      </c>
    </row>
    <row r="14" spans="1:4" s="137" customFormat="1">
      <c r="A14" s="101" t="s">
        <v>305</v>
      </c>
      <c r="B14" s="170" t="s">
        <v>303</v>
      </c>
      <c r="C14" s="171" t="s">
        <v>306</v>
      </c>
      <c r="D14" s="143">
        <v>1</v>
      </c>
    </row>
    <row r="15" spans="1:4" s="137" customFormat="1">
      <c r="A15" s="101" t="s">
        <v>311</v>
      </c>
      <c r="B15" s="170" t="s">
        <v>303</v>
      </c>
      <c r="C15" s="171" t="s">
        <v>312</v>
      </c>
      <c r="D15" s="143">
        <v>1</v>
      </c>
    </row>
    <row r="16" spans="1:4" s="88" customFormat="1">
      <c r="A16" s="98" t="s">
        <v>512</v>
      </c>
      <c r="B16" s="172"/>
      <c r="C16" s="173"/>
      <c r="D16" s="144"/>
    </row>
    <row r="17" spans="1:4" s="137" customFormat="1">
      <c r="A17" s="101">
        <v>1.2</v>
      </c>
      <c r="B17" s="170" t="s">
        <v>296</v>
      </c>
      <c r="C17" s="171" t="s">
        <v>297</v>
      </c>
      <c r="D17" s="143">
        <v>8108</v>
      </c>
    </row>
    <row r="18" spans="1:4" s="137" customFormat="1">
      <c r="A18" s="101">
        <v>1.3</v>
      </c>
      <c r="B18" s="170" t="s">
        <v>296</v>
      </c>
      <c r="C18" s="171" t="s">
        <v>318</v>
      </c>
      <c r="D18" s="143">
        <v>71700</v>
      </c>
    </row>
    <row r="19" spans="1:4" s="137" customFormat="1">
      <c r="A19" s="101">
        <v>2.1</v>
      </c>
      <c r="B19" s="170" t="s">
        <v>296</v>
      </c>
      <c r="C19" s="171" t="s">
        <v>298</v>
      </c>
      <c r="D19" s="143">
        <v>902</v>
      </c>
    </row>
    <row r="20" spans="1:4" s="137" customFormat="1">
      <c r="A20" s="101">
        <v>2.2999999999999998</v>
      </c>
      <c r="B20" s="170" t="s">
        <v>296</v>
      </c>
      <c r="C20" s="171" t="s">
        <v>448</v>
      </c>
      <c r="D20" s="143">
        <v>6</v>
      </c>
    </row>
    <row r="21" spans="1:4" s="165" customFormat="1">
      <c r="A21" s="101">
        <v>3.1</v>
      </c>
      <c r="B21" s="170" t="s">
        <v>296</v>
      </c>
      <c r="C21" s="171" t="s">
        <v>314</v>
      </c>
      <c r="D21" s="143">
        <v>2678</v>
      </c>
    </row>
    <row r="22" spans="1:4" s="137" customFormat="1">
      <c r="A22" s="101">
        <v>3.3</v>
      </c>
      <c r="B22" s="170" t="s">
        <v>296</v>
      </c>
      <c r="C22" s="171" t="s">
        <v>299</v>
      </c>
      <c r="D22" s="143">
        <v>342400</v>
      </c>
    </row>
    <row r="23" spans="1:4" s="137" customFormat="1">
      <c r="A23" s="101">
        <v>4.0999999999999996</v>
      </c>
      <c r="B23" s="170" t="s">
        <v>296</v>
      </c>
      <c r="C23" s="171" t="s">
        <v>300</v>
      </c>
      <c r="D23" s="143">
        <v>450800</v>
      </c>
    </row>
    <row r="24" spans="1:4" s="137" customFormat="1">
      <c r="A24" s="101" t="s">
        <v>315</v>
      </c>
      <c r="B24" s="170" t="s">
        <v>303</v>
      </c>
      <c r="C24" s="171" t="s">
        <v>316</v>
      </c>
      <c r="D24" s="143">
        <v>1</v>
      </c>
    </row>
    <row r="25" spans="1:4" s="137" customFormat="1">
      <c r="A25" s="101" t="s">
        <v>380</v>
      </c>
      <c r="B25" s="170" t="s">
        <v>303</v>
      </c>
      <c r="C25" s="171" t="s">
        <v>381</v>
      </c>
      <c r="D25" s="143">
        <v>1</v>
      </c>
    </row>
    <row r="26" spans="1:4" s="137" customFormat="1">
      <c r="A26" s="101" t="s">
        <v>305</v>
      </c>
      <c r="B26" s="170" t="s">
        <v>303</v>
      </c>
      <c r="C26" s="171" t="s">
        <v>306</v>
      </c>
      <c r="D26" s="143">
        <v>1</v>
      </c>
    </row>
    <row r="27" spans="1:4" s="165" customFormat="1">
      <c r="A27" s="101" t="s">
        <v>307</v>
      </c>
      <c r="B27" s="170" t="s">
        <v>303</v>
      </c>
      <c r="C27" s="171" t="s">
        <v>308</v>
      </c>
      <c r="D27" s="143">
        <v>60.5</v>
      </c>
    </row>
    <row r="28" spans="1:4" s="137" customFormat="1">
      <c r="A28" s="101" t="s">
        <v>311</v>
      </c>
      <c r="B28" s="170" t="s">
        <v>303</v>
      </c>
      <c r="C28" s="171" t="s">
        <v>312</v>
      </c>
      <c r="D28" s="143">
        <v>5</v>
      </c>
    </row>
    <row r="29" spans="1:4" s="137" customFormat="1" ht="30">
      <c r="A29" s="101" t="s">
        <v>340</v>
      </c>
      <c r="B29" s="170" t="s">
        <v>303</v>
      </c>
      <c r="C29" s="171" t="s">
        <v>341</v>
      </c>
      <c r="D29" s="143">
        <v>1189</v>
      </c>
    </row>
    <row r="30" spans="1:4" s="88" customFormat="1">
      <c r="A30" s="98" t="s">
        <v>513</v>
      </c>
      <c r="B30" s="172"/>
      <c r="C30" s="173"/>
      <c r="D30" s="144"/>
    </row>
    <row r="31" spans="1:4" s="137" customFormat="1">
      <c r="A31" s="101">
        <v>1.2</v>
      </c>
      <c r="B31" s="170" t="s">
        <v>296</v>
      </c>
      <c r="C31" s="171" t="s">
        <v>297</v>
      </c>
      <c r="D31" s="143">
        <v>9338</v>
      </c>
    </row>
    <row r="32" spans="1:4" s="137" customFormat="1">
      <c r="A32" s="101">
        <v>2.1</v>
      </c>
      <c r="B32" s="170" t="s">
        <v>296</v>
      </c>
      <c r="C32" s="171" t="s">
        <v>298</v>
      </c>
      <c r="D32" s="143">
        <v>845</v>
      </c>
    </row>
    <row r="33" spans="1:4" s="137" customFormat="1">
      <c r="A33" s="101">
        <v>4.0999999999999996</v>
      </c>
      <c r="B33" s="170" t="s">
        <v>296</v>
      </c>
      <c r="C33" s="171" t="s">
        <v>300</v>
      </c>
      <c r="D33" s="143">
        <v>617978</v>
      </c>
    </row>
    <row r="34" spans="1:4" s="137" customFormat="1">
      <c r="A34" s="101">
        <v>4.2</v>
      </c>
      <c r="B34" s="170" t="s">
        <v>296</v>
      </c>
      <c r="C34" s="171" t="s">
        <v>320</v>
      </c>
      <c r="D34" s="143">
        <v>3</v>
      </c>
    </row>
    <row r="35" spans="1:4" s="137" customFormat="1">
      <c r="A35" s="101">
        <v>6.2</v>
      </c>
      <c r="B35" s="170" t="s">
        <v>296</v>
      </c>
      <c r="C35" s="171" t="s">
        <v>359</v>
      </c>
      <c r="D35" s="143">
        <v>2</v>
      </c>
    </row>
    <row r="36" spans="1:4" s="137" customFormat="1">
      <c r="A36" s="101" t="s">
        <v>386</v>
      </c>
      <c r="B36" s="170" t="s">
        <v>303</v>
      </c>
      <c r="C36" s="171" t="s">
        <v>387</v>
      </c>
      <c r="D36" s="143">
        <v>6</v>
      </c>
    </row>
    <row r="37" spans="1:4" s="137" customFormat="1">
      <c r="A37" s="101" t="s">
        <v>305</v>
      </c>
      <c r="B37" s="170" t="s">
        <v>303</v>
      </c>
      <c r="C37" s="171" t="s">
        <v>306</v>
      </c>
      <c r="D37" s="143">
        <v>1</v>
      </c>
    </row>
    <row r="38" spans="1:4" s="137" customFormat="1">
      <c r="A38" s="101" t="s">
        <v>330</v>
      </c>
      <c r="B38" s="170" t="s">
        <v>303</v>
      </c>
      <c r="C38" s="171" t="s">
        <v>331</v>
      </c>
      <c r="D38" s="143">
        <v>2</v>
      </c>
    </row>
    <row r="39" spans="1:4" s="137" customFormat="1">
      <c r="A39" s="101" t="s">
        <v>307</v>
      </c>
      <c r="B39" s="170" t="s">
        <v>303</v>
      </c>
      <c r="C39" s="171" t="s">
        <v>308</v>
      </c>
      <c r="D39" s="143">
        <v>770</v>
      </c>
    </row>
    <row r="40" spans="1:4" s="137" customFormat="1">
      <c r="A40" s="101" t="s">
        <v>309</v>
      </c>
      <c r="B40" s="170" t="s">
        <v>303</v>
      </c>
      <c r="C40" s="171" t="s">
        <v>310</v>
      </c>
      <c r="D40" s="143">
        <v>1</v>
      </c>
    </row>
    <row r="41" spans="1:4" s="137" customFormat="1">
      <c r="A41" s="101" t="s">
        <v>332</v>
      </c>
      <c r="B41" s="170" t="s">
        <v>303</v>
      </c>
      <c r="C41" s="171" t="s">
        <v>333</v>
      </c>
      <c r="D41" s="143">
        <v>2</v>
      </c>
    </row>
    <row r="42" spans="1:4" s="137" customFormat="1">
      <c r="A42" s="101" t="s">
        <v>311</v>
      </c>
      <c r="B42" s="170" t="s">
        <v>303</v>
      </c>
      <c r="C42" s="171" t="s">
        <v>312</v>
      </c>
      <c r="D42" s="143">
        <v>6</v>
      </c>
    </row>
    <row r="43" spans="1:4" s="137" customFormat="1">
      <c r="A43" s="101" t="s">
        <v>334</v>
      </c>
      <c r="B43" s="170" t="s">
        <v>303</v>
      </c>
      <c r="C43" s="171" t="s">
        <v>335</v>
      </c>
      <c r="D43" s="143">
        <v>3</v>
      </c>
    </row>
    <row r="44" spans="1:4" s="165" customFormat="1" ht="30">
      <c r="A44" s="101" t="s">
        <v>340</v>
      </c>
      <c r="B44" s="170" t="s">
        <v>303</v>
      </c>
      <c r="C44" s="171" t="s">
        <v>341</v>
      </c>
      <c r="D44" s="143">
        <v>2</v>
      </c>
    </row>
    <row r="45" spans="1:4" s="88" customFormat="1">
      <c r="A45" s="98" t="s">
        <v>514</v>
      </c>
      <c r="B45" s="172"/>
      <c r="C45" s="173"/>
      <c r="D45" s="144"/>
    </row>
    <row r="46" spans="1:4" s="137" customFormat="1">
      <c r="A46" s="101">
        <v>1.1000000000000001</v>
      </c>
      <c r="B46" s="170" t="s">
        <v>296</v>
      </c>
      <c r="C46" s="171" t="s">
        <v>526</v>
      </c>
      <c r="D46" s="143">
        <v>171849</v>
      </c>
    </row>
    <row r="47" spans="1:4" s="137" customFormat="1">
      <c r="A47" s="101">
        <v>2.2000000000000002</v>
      </c>
      <c r="B47" s="170" t="s">
        <v>296</v>
      </c>
      <c r="C47" s="171" t="s">
        <v>492</v>
      </c>
      <c r="D47" s="143">
        <v>72645</v>
      </c>
    </row>
    <row r="48" spans="1:4" s="137" customFormat="1">
      <c r="A48" s="101">
        <v>6.2</v>
      </c>
      <c r="B48" s="170" t="s">
        <v>296</v>
      </c>
      <c r="C48" s="171" t="s">
        <v>359</v>
      </c>
      <c r="D48" s="143">
        <v>10</v>
      </c>
    </row>
    <row r="49" spans="1:4" s="137" customFormat="1">
      <c r="A49" s="101" t="s">
        <v>370</v>
      </c>
      <c r="B49" s="170" t="s">
        <v>303</v>
      </c>
      <c r="C49" s="171" t="s">
        <v>371</v>
      </c>
      <c r="D49" s="143">
        <v>298817</v>
      </c>
    </row>
    <row r="50" spans="1:4" s="137" customFormat="1">
      <c r="A50" s="101" t="s">
        <v>386</v>
      </c>
      <c r="B50" s="170" t="s">
        <v>303</v>
      </c>
      <c r="C50" s="171" t="s">
        <v>387</v>
      </c>
      <c r="D50" s="143">
        <v>21</v>
      </c>
    </row>
    <row r="51" spans="1:4" s="137" customFormat="1">
      <c r="A51" s="101" t="s">
        <v>515</v>
      </c>
      <c r="B51" s="170" t="s">
        <v>303</v>
      </c>
      <c r="C51" s="171" t="s">
        <v>527</v>
      </c>
      <c r="D51" s="143">
        <v>346</v>
      </c>
    </row>
    <row r="52" spans="1:4" s="165" customFormat="1" ht="30">
      <c r="A52" s="101" t="s">
        <v>340</v>
      </c>
      <c r="B52" s="170" t="s">
        <v>303</v>
      </c>
      <c r="C52" s="171" t="s">
        <v>341</v>
      </c>
      <c r="D52" s="143">
        <v>265</v>
      </c>
    </row>
    <row r="53" spans="1:4" s="88" customFormat="1">
      <c r="A53" s="98" t="s">
        <v>516</v>
      </c>
      <c r="B53" s="172"/>
      <c r="C53" s="173"/>
      <c r="D53" s="144"/>
    </row>
    <row r="54" spans="1:4" s="137" customFormat="1">
      <c r="A54" s="101">
        <v>1.2</v>
      </c>
      <c r="B54" s="170" t="s">
        <v>296</v>
      </c>
      <c r="C54" s="171" t="s">
        <v>297</v>
      </c>
      <c r="D54" s="143">
        <v>2842</v>
      </c>
    </row>
    <row r="55" spans="1:4" s="137" customFormat="1">
      <c r="A55" s="101">
        <v>2.1</v>
      </c>
      <c r="B55" s="170" t="s">
        <v>296</v>
      </c>
      <c r="C55" s="171" t="s">
        <v>298</v>
      </c>
      <c r="D55" s="143">
        <v>82</v>
      </c>
    </row>
    <row r="56" spans="1:4" s="137" customFormat="1">
      <c r="A56" s="101">
        <v>3.2</v>
      </c>
      <c r="B56" s="170" t="s">
        <v>296</v>
      </c>
      <c r="C56" s="171" t="s">
        <v>396</v>
      </c>
      <c r="D56" s="143">
        <v>49</v>
      </c>
    </row>
    <row r="57" spans="1:4" s="137" customFormat="1">
      <c r="A57" s="101">
        <v>3.3</v>
      </c>
      <c r="B57" s="170" t="s">
        <v>296</v>
      </c>
      <c r="C57" s="171" t="s">
        <v>299</v>
      </c>
      <c r="D57" s="143">
        <v>380000</v>
      </c>
    </row>
    <row r="58" spans="1:4" s="137" customFormat="1">
      <c r="A58" s="101">
        <v>4.3</v>
      </c>
      <c r="B58" s="170" t="s">
        <v>296</v>
      </c>
      <c r="C58" s="171" t="s">
        <v>321</v>
      </c>
      <c r="D58" s="143">
        <v>1</v>
      </c>
    </row>
    <row r="59" spans="1:4" s="165" customFormat="1">
      <c r="A59" s="101">
        <v>6.2</v>
      </c>
      <c r="B59" s="170" t="s">
        <v>296</v>
      </c>
      <c r="C59" s="171" t="s">
        <v>359</v>
      </c>
      <c r="D59" s="143">
        <v>1</v>
      </c>
    </row>
    <row r="60" spans="1:4" s="137" customFormat="1">
      <c r="A60" s="101" t="s">
        <v>455</v>
      </c>
      <c r="B60" s="170" t="s">
        <v>303</v>
      </c>
      <c r="C60" s="171" t="s">
        <v>456</v>
      </c>
      <c r="D60" s="143">
        <v>9300</v>
      </c>
    </row>
    <row r="61" spans="1:4" s="137" customFormat="1">
      <c r="A61" s="101" t="s">
        <v>397</v>
      </c>
      <c r="B61" s="170" t="s">
        <v>303</v>
      </c>
      <c r="C61" s="171" t="s">
        <v>398</v>
      </c>
      <c r="D61" s="143">
        <v>1</v>
      </c>
    </row>
    <row r="62" spans="1:4" s="137" customFormat="1">
      <c r="A62" s="101" t="s">
        <v>330</v>
      </c>
      <c r="B62" s="170" t="s">
        <v>303</v>
      </c>
      <c r="C62" s="171" t="s">
        <v>331</v>
      </c>
      <c r="D62" s="143">
        <v>2</v>
      </c>
    </row>
    <row r="63" spans="1:4" s="137" customFormat="1">
      <c r="A63" s="101" t="s">
        <v>307</v>
      </c>
      <c r="B63" s="170" t="s">
        <v>303</v>
      </c>
      <c r="C63" s="171" t="s">
        <v>308</v>
      </c>
      <c r="D63" s="143">
        <v>63</v>
      </c>
    </row>
    <row r="64" spans="1:4" s="137" customFormat="1">
      <c r="A64" s="101" t="s">
        <v>332</v>
      </c>
      <c r="B64" s="170" t="s">
        <v>303</v>
      </c>
      <c r="C64" s="171" t="s">
        <v>333</v>
      </c>
      <c r="D64" s="143">
        <v>2</v>
      </c>
    </row>
    <row r="65" spans="1:4" s="137" customFormat="1">
      <c r="A65" s="101" t="s">
        <v>311</v>
      </c>
      <c r="B65" s="170" t="s">
        <v>303</v>
      </c>
      <c r="C65" s="171" t="s">
        <v>312</v>
      </c>
      <c r="D65" s="143">
        <v>6</v>
      </c>
    </row>
    <row r="66" spans="1:4" s="137" customFormat="1">
      <c r="A66" s="101" t="s">
        <v>334</v>
      </c>
      <c r="B66" s="170" t="s">
        <v>303</v>
      </c>
      <c r="C66" s="171" t="s">
        <v>335</v>
      </c>
      <c r="D66" s="143">
        <v>3</v>
      </c>
    </row>
    <row r="67" spans="1:4" s="165" customFormat="1">
      <c r="A67" s="101" t="s">
        <v>399</v>
      </c>
      <c r="B67" s="170" t="s">
        <v>303</v>
      </c>
      <c r="C67" s="171" t="s">
        <v>400</v>
      </c>
      <c r="D67" s="143">
        <v>1</v>
      </c>
    </row>
    <row r="68" spans="1:4" s="137" customFormat="1">
      <c r="A68" s="101" t="s">
        <v>517</v>
      </c>
      <c r="B68" s="170" t="s">
        <v>303</v>
      </c>
      <c r="C68" s="171" t="s">
        <v>528</v>
      </c>
      <c r="D68" s="143">
        <v>63</v>
      </c>
    </row>
    <row r="69" spans="1:4" s="137" customFormat="1" ht="30">
      <c r="A69" s="101" t="s">
        <v>340</v>
      </c>
      <c r="B69" s="170" t="s">
        <v>303</v>
      </c>
      <c r="C69" s="171" t="s">
        <v>341</v>
      </c>
      <c r="D69" s="143">
        <v>108</v>
      </c>
    </row>
    <row r="70" spans="1:4" s="88" customFormat="1">
      <c r="A70" s="98" t="s">
        <v>518</v>
      </c>
      <c r="B70" s="172"/>
      <c r="C70" s="173"/>
      <c r="D70" s="144"/>
    </row>
    <row r="71" spans="1:4" s="137" customFormat="1">
      <c r="A71" s="101">
        <v>1.2</v>
      </c>
      <c r="B71" s="170" t="s">
        <v>296</v>
      </c>
      <c r="C71" s="171" t="s">
        <v>297</v>
      </c>
      <c r="D71" s="143">
        <v>1660</v>
      </c>
    </row>
    <row r="72" spans="1:4" s="137" customFormat="1">
      <c r="A72" s="101">
        <v>2.1</v>
      </c>
      <c r="B72" s="170" t="s">
        <v>296</v>
      </c>
      <c r="C72" s="171" t="s">
        <v>298</v>
      </c>
      <c r="D72" s="143">
        <v>67</v>
      </c>
    </row>
    <row r="73" spans="1:4" s="137" customFormat="1">
      <c r="A73" s="101">
        <v>2.5</v>
      </c>
      <c r="B73" s="170" t="s">
        <v>296</v>
      </c>
      <c r="C73" s="171" t="s">
        <v>529</v>
      </c>
      <c r="D73" s="143">
        <v>10600</v>
      </c>
    </row>
    <row r="74" spans="1:4" s="165" customFormat="1">
      <c r="A74" s="101">
        <v>3.1</v>
      </c>
      <c r="B74" s="170" t="s">
        <v>296</v>
      </c>
      <c r="C74" s="171" t="s">
        <v>314</v>
      </c>
      <c r="D74" s="143">
        <v>6259</v>
      </c>
    </row>
    <row r="75" spans="1:4" s="137" customFormat="1">
      <c r="A75" s="101">
        <v>3.2</v>
      </c>
      <c r="B75" s="170" t="s">
        <v>296</v>
      </c>
      <c r="C75" s="171" t="s">
        <v>396</v>
      </c>
      <c r="D75" s="142">
        <v>21180</v>
      </c>
    </row>
    <row r="76" spans="1:4" s="137" customFormat="1">
      <c r="A76" s="101">
        <v>5.0999999999999996</v>
      </c>
      <c r="B76" s="170" t="s">
        <v>296</v>
      </c>
      <c r="C76" s="171" t="s">
        <v>301</v>
      </c>
      <c r="D76" s="142">
        <v>344806</v>
      </c>
    </row>
    <row r="77" spans="1:4" s="137" customFormat="1">
      <c r="A77" s="101">
        <v>6.2</v>
      </c>
      <c r="B77" s="170" t="s">
        <v>296</v>
      </c>
      <c r="C77" s="171" t="s">
        <v>359</v>
      </c>
      <c r="D77" s="142">
        <v>1</v>
      </c>
    </row>
    <row r="78" spans="1:4" s="140" customFormat="1">
      <c r="A78" s="101" t="s">
        <v>302</v>
      </c>
      <c r="B78" s="170" t="s">
        <v>303</v>
      </c>
      <c r="C78" s="171" t="s">
        <v>304</v>
      </c>
      <c r="D78" s="142">
        <v>102</v>
      </c>
    </row>
    <row r="79" spans="1:4" s="137" customFormat="1">
      <c r="A79" s="101" t="s">
        <v>324</v>
      </c>
      <c r="B79" s="170" t="s">
        <v>303</v>
      </c>
      <c r="C79" s="171" t="s">
        <v>325</v>
      </c>
      <c r="D79" s="142">
        <v>18206</v>
      </c>
    </row>
    <row r="80" spans="1:4" s="137" customFormat="1">
      <c r="A80" s="101" t="s">
        <v>326</v>
      </c>
      <c r="B80" s="170" t="s">
        <v>303</v>
      </c>
      <c r="C80" s="171" t="s">
        <v>327</v>
      </c>
      <c r="D80" s="142">
        <v>21</v>
      </c>
    </row>
    <row r="81" spans="1:4" s="137" customFormat="1">
      <c r="A81" s="101" t="s">
        <v>519</v>
      </c>
      <c r="B81" s="170" t="s">
        <v>303</v>
      </c>
      <c r="C81" s="171" t="s">
        <v>530</v>
      </c>
      <c r="D81" s="142">
        <v>3</v>
      </c>
    </row>
    <row r="82" spans="1:4" s="169" customFormat="1">
      <c r="A82" s="168" t="s">
        <v>520</v>
      </c>
      <c r="B82" s="174" t="s">
        <v>303</v>
      </c>
      <c r="C82" s="175" t="s">
        <v>531</v>
      </c>
      <c r="D82" s="142">
        <v>1</v>
      </c>
    </row>
    <row r="83" spans="1:4" s="137" customFormat="1">
      <c r="A83" s="101" t="s">
        <v>380</v>
      </c>
      <c r="B83" s="170" t="s">
        <v>303</v>
      </c>
      <c r="C83" s="171" t="s">
        <v>381</v>
      </c>
      <c r="D83" s="142">
        <v>1</v>
      </c>
    </row>
    <row r="84" spans="1:4" s="137" customFormat="1">
      <c r="A84" s="101" t="s">
        <v>388</v>
      </c>
      <c r="B84" s="170" t="s">
        <v>303</v>
      </c>
      <c r="C84" s="171" t="s">
        <v>389</v>
      </c>
      <c r="D84" s="142">
        <v>21</v>
      </c>
    </row>
    <row r="85" spans="1:4" s="137" customFormat="1" ht="30">
      <c r="A85" s="101" t="s">
        <v>340</v>
      </c>
      <c r="B85" s="170" t="s">
        <v>303</v>
      </c>
      <c r="C85" s="171" t="s">
        <v>341</v>
      </c>
      <c r="D85" s="142">
        <v>281</v>
      </c>
    </row>
    <row r="86" spans="1:4" s="165" customFormat="1">
      <c r="A86" s="101" t="s">
        <v>468</v>
      </c>
      <c r="B86" s="170" t="s">
        <v>303</v>
      </c>
      <c r="C86" s="171" t="s">
        <v>469</v>
      </c>
      <c r="D86" s="142">
        <v>9</v>
      </c>
    </row>
    <row r="87" spans="1:4" s="88" customFormat="1">
      <c r="A87" s="98" t="s">
        <v>521</v>
      </c>
      <c r="B87" s="172"/>
      <c r="C87" s="173"/>
      <c r="D87" s="145"/>
    </row>
    <row r="88" spans="1:4" s="140" customFormat="1">
      <c r="A88" s="101">
        <v>1.2</v>
      </c>
      <c r="B88" s="170" t="s">
        <v>296</v>
      </c>
      <c r="C88" s="171" t="s">
        <v>297</v>
      </c>
      <c r="D88" s="142">
        <v>453</v>
      </c>
    </row>
    <row r="89" spans="1:4" s="137" customFormat="1">
      <c r="A89" s="101">
        <v>2.1</v>
      </c>
      <c r="B89" s="170" t="s">
        <v>296</v>
      </c>
      <c r="C89" s="171" t="s">
        <v>298</v>
      </c>
      <c r="D89" s="142">
        <v>200</v>
      </c>
    </row>
    <row r="90" spans="1:4" s="137" customFormat="1">
      <c r="A90" s="101">
        <v>4.0999999999999996</v>
      </c>
      <c r="B90" s="170" t="s">
        <v>296</v>
      </c>
      <c r="C90" s="171" t="s">
        <v>300</v>
      </c>
      <c r="D90" s="142">
        <v>1089888</v>
      </c>
    </row>
    <row r="91" spans="1:4" s="137" customFormat="1">
      <c r="A91" s="101">
        <v>4.3</v>
      </c>
      <c r="B91" s="170" t="s">
        <v>296</v>
      </c>
      <c r="C91" s="171" t="s">
        <v>321</v>
      </c>
      <c r="D91" s="142">
        <v>1</v>
      </c>
    </row>
    <row r="92" spans="1:4" s="137" customFormat="1">
      <c r="A92" s="101">
        <v>6.2</v>
      </c>
      <c r="B92" s="170" t="s">
        <v>296</v>
      </c>
      <c r="C92" s="171" t="s">
        <v>359</v>
      </c>
      <c r="D92" s="142">
        <v>1</v>
      </c>
    </row>
    <row r="93" spans="1:4" s="137" customFormat="1">
      <c r="A93" s="101" t="s">
        <v>386</v>
      </c>
      <c r="B93" s="170" t="s">
        <v>303</v>
      </c>
      <c r="C93" s="171" t="s">
        <v>387</v>
      </c>
      <c r="D93" s="142">
        <v>24</v>
      </c>
    </row>
    <row r="94" spans="1:4" s="165" customFormat="1">
      <c r="A94" s="101" t="s">
        <v>302</v>
      </c>
      <c r="B94" s="170" t="s">
        <v>303</v>
      </c>
      <c r="C94" s="171" t="s">
        <v>304</v>
      </c>
      <c r="D94" s="142">
        <v>407</v>
      </c>
    </row>
    <row r="95" spans="1:4" s="137" customFormat="1">
      <c r="A95" s="101" t="s">
        <v>326</v>
      </c>
      <c r="B95" s="170" t="s">
        <v>303</v>
      </c>
      <c r="C95" s="171" t="s">
        <v>327</v>
      </c>
      <c r="D95" s="142">
        <v>1</v>
      </c>
    </row>
    <row r="96" spans="1:4" s="140" customFormat="1">
      <c r="A96" s="101" t="s">
        <v>452</v>
      </c>
      <c r="B96" s="170" t="s">
        <v>303</v>
      </c>
      <c r="C96" s="171" t="s">
        <v>453</v>
      </c>
      <c r="D96" s="142">
        <v>9690320</v>
      </c>
    </row>
    <row r="97" spans="1:4" s="137" customFormat="1" ht="15" customHeight="1">
      <c r="A97" s="101" t="s">
        <v>315</v>
      </c>
      <c r="B97" s="170" t="s">
        <v>303</v>
      </c>
      <c r="C97" s="171" t="s">
        <v>316</v>
      </c>
      <c r="D97" s="142">
        <v>1</v>
      </c>
    </row>
    <row r="98" spans="1:4" s="137" customFormat="1" ht="15" customHeight="1">
      <c r="A98" s="101" t="s">
        <v>332</v>
      </c>
      <c r="B98" s="170" t="s">
        <v>303</v>
      </c>
      <c r="C98" s="171" t="s">
        <v>333</v>
      </c>
      <c r="D98" s="143">
        <v>1</v>
      </c>
    </row>
    <row r="99" spans="1:4" s="137" customFormat="1" ht="15" customHeight="1">
      <c r="A99" s="101" t="s">
        <v>311</v>
      </c>
      <c r="B99" s="170" t="s">
        <v>303</v>
      </c>
      <c r="C99" s="171" t="s">
        <v>312</v>
      </c>
      <c r="D99" s="143">
        <v>4</v>
      </c>
    </row>
    <row r="100" spans="1:4" s="88" customFormat="1" ht="15" customHeight="1">
      <c r="A100" s="98" t="s">
        <v>522</v>
      </c>
      <c r="B100" s="172"/>
      <c r="C100" s="173"/>
      <c r="D100" s="144"/>
    </row>
    <row r="101" spans="1:4" s="137" customFormat="1" ht="15" customHeight="1">
      <c r="A101" s="101">
        <v>1.2</v>
      </c>
      <c r="B101" s="170" t="s">
        <v>296</v>
      </c>
      <c r="C101" s="171" t="s">
        <v>297</v>
      </c>
      <c r="D101" s="143">
        <v>17554</v>
      </c>
    </row>
    <row r="102" spans="1:4" s="137" customFormat="1" ht="15" customHeight="1">
      <c r="A102" s="101">
        <v>2.1</v>
      </c>
      <c r="B102" s="170" t="s">
        <v>296</v>
      </c>
      <c r="C102" s="171" t="s">
        <v>298</v>
      </c>
      <c r="D102" s="143">
        <v>1625</v>
      </c>
    </row>
    <row r="103" spans="1:4" s="137" customFormat="1" ht="15" customHeight="1">
      <c r="A103" s="101">
        <v>3.1</v>
      </c>
      <c r="B103" s="170" t="s">
        <v>296</v>
      </c>
      <c r="C103" s="171" t="s">
        <v>314</v>
      </c>
      <c r="D103" s="143">
        <v>3874</v>
      </c>
    </row>
    <row r="104" spans="1:4" s="140" customFormat="1" ht="15" customHeight="1">
      <c r="A104" s="101">
        <v>5.3</v>
      </c>
      <c r="B104" s="170" t="s">
        <v>296</v>
      </c>
      <c r="C104" s="171" t="s">
        <v>394</v>
      </c>
      <c r="D104" s="143">
        <v>1382</v>
      </c>
    </row>
    <row r="105" spans="1:4" s="137" customFormat="1" ht="15" customHeight="1">
      <c r="A105" s="101">
        <v>6.1</v>
      </c>
      <c r="B105" s="170" t="s">
        <v>296</v>
      </c>
      <c r="C105" s="171" t="s">
        <v>344</v>
      </c>
      <c r="D105" s="143">
        <v>1</v>
      </c>
    </row>
    <row r="106" spans="1:4" s="137" customFormat="1" ht="15" customHeight="1">
      <c r="A106" s="101" t="s">
        <v>370</v>
      </c>
      <c r="B106" s="170" t="s">
        <v>303</v>
      </c>
      <c r="C106" s="171" t="s">
        <v>371</v>
      </c>
      <c r="D106" s="143">
        <v>8612</v>
      </c>
    </row>
    <row r="107" spans="1:4" s="137" customFormat="1" ht="15" customHeight="1">
      <c r="A107" s="101" t="s">
        <v>388</v>
      </c>
      <c r="B107" s="170" t="s">
        <v>303</v>
      </c>
      <c r="C107" s="171" t="s">
        <v>389</v>
      </c>
      <c r="D107" s="143">
        <v>2</v>
      </c>
    </row>
    <row r="108" spans="1:4" s="165" customFormat="1" ht="15" customHeight="1">
      <c r="A108" s="101" t="s">
        <v>517</v>
      </c>
      <c r="B108" s="170" t="s">
        <v>303</v>
      </c>
      <c r="C108" s="171" t="s">
        <v>528</v>
      </c>
      <c r="D108" s="143">
        <v>2694</v>
      </c>
    </row>
    <row r="109" spans="1:4" s="137" customFormat="1" ht="15" customHeight="1">
      <c r="A109" s="101" t="s">
        <v>523</v>
      </c>
      <c r="B109" s="170" t="s">
        <v>303</v>
      </c>
      <c r="C109" s="171" t="s">
        <v>532</v>
      </c>
      <c r="D109" s="143">
        <v>1940</v>
      </c>
    </row>
    <row r="110" spans="1:4" s="137" customFormat="1" ht="15" customHeight="1">
      <c r="A110" s="101" t="s">
        <v>340</v>
      </c>
      <c r="B110" s="170" t="s">
        <v>303</v>
      </c>
      <c r="C110" s="171" t="s">
        <v>341</v>
      </c>
      <c r="D110" s="143">
        <v>134</v>
      </c>
    </row>
    <row r="111" spans="1:4" s="88" customFormat="1" ht="15" customHeight="1">
      <c r="A111" s="98" t="s">
        <v>524</v>
      </c>
      <c r="B111" s="172"/>
      <c r="C111" s="173"/>
      <c r="D111" s="144"/>
    </row>
    <row r="112" spans="1:4" s="137" customFormat="1" ht="15" customHeight="1">
      <c r="A112" s="101">
        <v>1.2</v>
      </c>
      <c r="B112" s="170" t="s">
        <v>296</v>
      </c>
      <c r="C112" s="171" t="s">
        <v>297</v>
      </c>
      <c r="D112" s="143">
        <v>157.611111111111</v>
      </c>
    </row>
    <row r="113" spans="1:4" s="137" customFormat="1" ht="15" customHeight="1">
      <c r="A113" s="101">
        <v>4.0999999999999996</v>
      </c>
      <c r="B113" s="170" t="s">
        <v>296</v>
      </c>
      <c r="C113" s="171" t="s">
        <v>300</v>
      </c>
      <c r="D113" s="143">
        <v>2800924</v>
      </c>
    </row>
    <row r="114" spans="1:4" s="137" customFormat="1" ht="15" customHeight="1">
      <c r="A114" s="101">
        <v>4.3</v>
      </c>
      <c r="B114" s="170" t="s">
        <v>296</v>
      </c>
      <c r="C114" s="171" t="s">
        <v>321</v>
      </c>
      <c r="D114" s="143">
        <v>1</v>
      </c>
    </row>
    <row r="115" spans="1:4" s="137" customFormat="1" ht="15" customHeight="1">
      <c r="A115" s="101">
        <v>6.1</v>
      </c>
      <c r="B115" s="170" t="s">
        <v>296</v>
      </c>
      <c r="C115" s="171" t="s">
        <v>344</v>
      </c>
      <c r="D115" s="143">
        <v>1</v>
      </c>
    </row>
    <row r="116" spans="1:4" s="140" customFormat="1" ht="15" customHeight="1">
      <c r="A116" s="101" t="s">
        <v>305</v>
      </c>
      <c r="B116" s="170" t="s">
        <v>303</v>
      </c>
      <c r="C116" s="171" t="s">
        <v>306</v>
      </c>
      <c r="D116" s="143">
        <v>2</v>
      </c>
    </row>
    <row r="117" spans="1:4" s="137" customFormat="1" ht="15" customHeight="1">
      <c r="A117" s="101" t="s">
        <v>330</v>
      </c>
      <c r="B117" s="170" t="s">
        <v>303</v>
      </c>
      <c r="C117" s="171" t="s">
        <v>331</v>
      </c>
      <c r="D117" s="143">
        <v>2</v>
      </c>
    </row>
    <row r="118" spans="1:4" s="165" customFormat="1" ht="15" customHeight="1">
      <c r="A118" s="101" t="s">
        <v>307</v>
      </c>
      <c r="B118" s="170" t="s">
        <v>303</v>
      </c>
      <c r="C118" s="171" t="s">
        <v>308</v>
      </c>
      <c r="D118" s="143">
        <v>1090</v>
      </c>
    </row>
    <row r="119" spans="1:4" s="137" customFormat="1" ht="15" customHeight="1">
      <c r="A119" s="101" t="s">
        <v>309</v>
      </c>
      <c r="B119" s="170" t="s">
        <v>303</v>
      </c>
      <c r="C119" s="171" t="s">
        <v>310</v>
      </c>
      <c r="D119" s="143">
        <v>7</v>
      </c>
    </row>
    <row r="120" spans="1:4" s="137" customFormat="1" ht="15" customHeight="1">
      <c r="A120" s="101" t="s">
        <v>332</v>
      </c>
      <c r="B120" s="170" t="s">
        <v>303</v>
      </c>
      <c r="C120" s="171" t="s">
        <v>333</v>
      </c>
      <c r="D120" s="143">
        <v>1</v>
      </c>
    </row>
    <row r="121" spans="1:4" s="137" customFormat="1" ht="15" customHeight="1">
      <c r="A121" s="101" t="s">
        <v>311</v>
      </c>
      <c r="B121" s="170" t="s">
        <v>303</v>
      </c>
      <c r="C121" s="171" t="s">
        <v>312</v>
      </c>
      <c r="D121" s="143">
        <v>2</v>
      </c>
    </row>
    <row r="122" spans="1:4" s="137" customFormat="1" ht="15" customHeight="1">
      <c r="A122" s="101" t="s">
        <v>334</v>
      </c>
      <c r="B122" s="170" t="s">
        <v>303</v>
      </c>
      <c r="C122" s="171" t="s">
        <v>335</v>
      </c>
      <c r="D122" s="143">
        <v>10</v>
      </c>
    </row>
    <row r="123" spans="1:4" s="88" customFormat="1" ht="15" customHeight="1">
      <c r="A123" s="98" t="s">
        <v>525</v>
      </c>
      <c r="B123" s="172"/>
      <c r="C123" s="173"/>
      <c r="D123" s="144"/>
    </row>
    <row r="124" spans="1:4" s="137" customFormat="1" ht="15" customHeight="1">
      <c r="A124" s="101">
        <v>1.2</v>
      </c>
      <c r="B124" s="170" t="s">
        <v>296</v>
      </c>
      <c r="C124" s="171" t="s">
        <v>297</v>
      </c>
      <c r="D124" s="143">
        <v>1457</v>
      </c>
    </row>
    <row r="125" spans="1:4" s="137" customFormat="1" ht="15" customHeight="1">
      <c r="A125" s="101">
        <v>2.1</v>
      </c>
      <c r="B125" s="170" t="s">
        <v>296</v>
      </c>
      <c r="C125" s="171" t="s">
        <v>298</v>
      </c>
      <c r="D125" s="143">
        <v>110</v>
      </c>
    </row>
    <row r="126" spans="1:4" s="165" customFormat="1" ht="15" customHeight="1">
      <c r="A126" s="101">
        <v>3.1</v>
      </c>
      <c r="B126" s="170" t="s">
        <v>296</v>
      </c>
      <c r="C126" s="171" t="s">
        <v>314</v>
      </c>
      <c r="D126" s="143">
        <v>12744</v>
      </c>
    </row>
    <row r="127" spans="1:4" s="137" customFormat="1" ht="15" customHeight="1">
      <c r="A127" s="101">
        <v>4.0999999999999996</v>
      </c>
      <c r="B127" s="170" t="s">
        <v>296</v>
      </c>
      <c r="C127" s="171" t="s">
        <v>300</v>
      </c>
      <c r="D127" s="143">
        <v>100000</v>
      </c>
    </row>
    <row r="128" spans="1:4" s="137" customFormat="1" ht="15" customHeight="1">
      <c r="A128" s="101">
        <v>6.2</v>
      </c>
      <c r="B128" s="170" t="s">
        <v>296</v>
      </c>
      <c r="C128" s="171" t="s">
        <v>359</v>
      </c>
      <c r="D128" s="143">
        <v>1</v>
      </c>
    </row>
    <row r="129" spans="1:4" s="137" customFormat="1" ht="15" customHeight="1">
      <c r="A129" s="101" t="s">
        <v>315</v>
      </c>
      <c r="B129" s="170" t="s">
        <v>303</v>
      </c>
      <c r="C129" s="171" t="s">
        <v>316</v>
      </c>
      <c r="D129" s="143">
        <v>3</v>
      </c>
    </row>
    <row r="130" spans="1:4" s="137" customFormat="1" ht="15" customHeight="1">
      <c r="A130" s="101" t="s">
        <v>311</v>
      </c>
      <c r="B130" s="170" t="s">
        <v>303</v>
      </c>
      <c r="C130" s="171" t="s">
        <v>312</v>
      </c>
      <c r="D130" s="143">
        <v>24</v>
      </c>
    </row>
    <row r="131" spans="1:4" s="88" customFormat="1" ht="15" customHeight="1">
      <c r="A131" s="95" t="s">
        <v>336</v>
      </c>
      <c r="B131" s="170"/>
      <c r="C131" s="171"/>
      <c r="D131" s="143"/>
    </row>
    <row r="132" spans="1:4" s="137" customFormat="1" ht="15" customHeight="1">
      <c r="A132" s="98" t="s">
        <v>533</v>
      </c>
      <c r="B132" s="172"/>
      <c r="C132" s="173"/>
      <c r="D132" s="144"/>
    </row>
    <row r="133" spans="1:4" s="88" customFormat="1" ht="15" customHeight="1">
      <c r="A133" s="101">
        <v>4.0999999999999996</v>
      </c>
      <c r="B133" s="170" t="s">
        <v>296</v>
      </c>
      <c r="C133" s="171" t="s">
        <v>300</v>
      </c>
      <c r="D133" s="143">
        <v>30000</v>
      </c>
    </row>
    <row r="134" spans="1:4" s="88" customFormat="1" ht="15" customHeight="1">
      <c r="A134" s="98" t="s">
        <v>534</v>
      </c>
      <c r="B134" s="172"/>
      <c r="C134" s="173"/>
      <c r="D134" s="144"/>
    </row>
    <row r="135" spans="1:4" s="88" customFormat="1" ht="15" customHeight="1">
      <c r="A135" s="101">
        <v>1.2</v>
      </c>
      <c r="B135" s="170" t="s">
        <v>296</v>
      </c>
      <c r="C135" s="171" t="s">
        <v>297</v>
      </c>
      <c r="D135" s="143">
        <v>1447</v>
      </c>
    </row>
    <row r="136" spans="1:4" s="88" customFormat="1" ht="15" customHeight="1">
      <c r="A136" s="101">
        <v>3.1</v>
      </c>
      <c r="B136" s="170" t="s">
        <v>296</v>
      </c>
      <c r="C136" s="171" t="s">
        <v>314</v>
      </c>
      <c r="D136" s="143">
        <v>303847</v>
      </c>
    </row>
    <row r="137" spans="1:4" s="88" customFormat="1" ht="15" customHeight="1">
      <c r="A137" s="101">
        <v>6.2</v>
      </c>
      <c r="B137" s="170" t="s">
        <v>296</v>
      </c>
      <c r="C137" s="171" t="s">
        <v>359</v>
      </c>
      <c r="D137" s="143">
        <v>1</v>
      </c>
    </row>
    <row r="138" spans="1:4" s="88" customFormat="1" ht="15" customHeight="1">
      <c r="A138" s="101" t="s">
        <v>328</v>
      </c>
      <c r="B138" s="170" t="s">
        <v>303</v>
      </c>
      <c r="C138" s="171" t="s">
        <v>329</v>
      </c>
      <c r="D138" s="143">
        <v>232</v>
      </c>
    </row>
    <row r="139" spans="1:4" s="88" customFormat="1" ht="15" customHeight="1">
      <c r="A139" s="101" t="s">
        <v>365</v>
      </c>
      <c r="B139" s="170" t="s">
        <v>303</v>
      </c>
      <c r="C139" s="171" t="s">
        <v>366</v>
      </c>
      <c r="D139" s="143">
        <v>1</v>
      </c>
    </row>
    <row r="140" spans="1:4" s="88" customFormat="1" ht="15" customHeight="1">
      <c r="A140" s="98" t="s">
        <v>535</v>
      </c>
      <c r="B140" s="172"/>
      <c r="C140" s="173"/>
      <c r="D140" s="144"/>
    </row>
    <row r="141" spans="1:4" s="88" customFormat="1" ht="15" customHeight="1">
      <c r="A141" s="101">
        <v>1.2</v>
      </c>
      <c r="B141" s="170" t="s">
        <v>296</v>
      </c>
      <c r="C141" s="171" t="s">
        <v>297</v>
      </c>
      <c r="D141" s="143">
        <v>3434</v>
      </c>
    </row>
    <row r="142" spans="1:4" s="88" customFormat="1" ht="15" customHeight="1">
      <c r="A142" s="101">
        <v>2.1</v>
      </c>
      <c r="B142" s="170" t="s">
        <v>296</v>
      </c>
      <c r="C142" s="171" t="s">
        <v>298</v>
      </c>
      <c r="D142" s="143">
        <v>1146.9559999999999</v>
      </c>
    </row>
    <row r="143" spans="1:4" s="88" customFormat="1" ht="15" customHeight="1">
      <c r="A143" s="101">
        <v>3.1</v>
      </c>
      <c r="B143" s="101" t="s">
        <v>296</v>
      </c>
      <c r="C143" s="102" t="s">
        <v>314</v>
      </c>
      <c r="D143" s="143">
        <v>96000</v>
      </c>
    </row>
    <row r="144" spans="1:4" s="88" customFormat="1" ht="15" customHeight="1">
      <c r="A144" s="101">
        <v>6.1</v>
      </c>
      <c r="B144" s="101" t="s">
        <v>296</v>
      </c>
      <c r="C144" s="102" t="s">
        <v>344</v>
      </c>
      <c r="D144" s="143">
        <v>1</v>
      </c>
    </row>
    <row r="145" spans="1:4" s="165" customFormat="1" ht="15" customHeight="1">
      <c r="A145" s="101" t="s">
        <v>452</v>
      </c>
      <c r="B145" s="101" t="s">
        <v>303</v>
      </c>
      <c r="C145" s="102" t="s">
        <v>453</v>
      </c>
      <c r="D145" s="143">
        <v>560566.94017228996</v>
      </c>
    </row>
    <row r="146" spans="1:4" s="88" customFormat="1" ht="15" customHeight="1">
      <c r="A146" s="101" t="s">
        <v>305</v>
      </c>
      <c r="B146" s="101" t="s">
        <v>303</v>
      </c>
      <c r="C146" s="102" t="s">
        <v>306</v>
      </c>
      <c r="D146" s="143">
        <v>27</v>
      </c>
    </row>
    <row r="147" spans="1:4" s="88" customFormat="1" ht="15" customHeight="1">
      <c r="A147" s="101" t="s">
        <v>388</v>
      </c>
      <c r="B147" s="101" t="s">
        <v>303</v>
      </c>
      <c r="C147" s="102" t="s">
        <v>389</v>
      </c>
      <c r="D147" s="143">
        <v>27</v>
      </c>
    </row>
    <row r="148" spans="1:4" s="88" customFormat="1" ht="15" customHeight="1">
      <c r="A148" s="98" t="s">
        <v>536</v>
      </c>
      <c r="B148" s="98"/>
      <c r="C148" s="99"/>
      <c r="D148" s="144"/>
    </row>
    <row r="149" spans="1:4" s="88" customFormat="1" ht="15" customHeight="1">
      <c r="A149" s="101" t="s">
        <v>537</v>
      </c>
      <c r="B149" s="101" t="s">
        <v>303</v>
      </c>
      <c r="C149" s="102" t="s">
        <v>540</v>
      </c>
      <c r="D149" s="143">
        <v>1</v>
      </c>
    </row>
    <row r="150" spans="1:4" s="88" customFormat="1" ht="15" customHeight="1">
      <c r="A150" s="101" t="s">
        <v>386</v>
      </c>
      <c r="B150" s="101" t="s">
        <v>303</v>
      </c>
      <c r="C150" s="104" t="s">
        <v>387</v>
      </c>
      <c r="D150" s="143">
        <v>19</v>
      </c>
    </row>
    <row r="151" spans="1:4" s="88" customFormat="1" ht="15" customHeight="1">
      <c r="A151" s="98" t="s">
        <v>538</v>
      </c>
      <c r="B151" s="98"/>
      <c r="C151" s="99"/>
      <c r="D151" s="144"/>
    </row>
    <row r="152" spans="1:4" s="88" customFormat="1" ht="15" customHeight="1">
      <c r="A152" s="101">
        <v>1.2</v>
      </c>
      <c r="B152" s="101" t="s">
        <v>296</v>
      </c>
      <c r="C152" s="102" t="s">
        <v>297</v>
      </c>
      <c r="D152" s="143">
        <v>2550</v>
      </c>
    </row>
    <row r="153" spans="1:4" s="88" customFormat="1" ht="15" customHeight="1">
      <c r="A153" s="98">
        <v>6.1</v>
      </c>
      <c r="B153" s="101" t="s">
        <v>296</v>
      </c>
      <c r="C153" s="102" t="s">
        <v>344</v>
      </c>
      <c r="D153" s="144">
        <v>0</v>
      </c>
    </row>
    <row r="154" spans="1:4" s="88" customFormat="1" ht="15" customHeight="1">
      <c r="A154" s="101" t="s">
        <v>397</v>
      </c>
      <c r="B154" s="101" t="s">
        <v>303</v>
      </c>
      <c r="C154" s="102" t="s">
        <v>398</v>
      </c>
      <c r="D154" s="143">
        <v>1</v>
      </c>
    </row>
    <row r="155" spans="1:4" s="88" customFormat="1" ht="15" customHeight="1">
      <c r="A155" s="101" t="s">
        <v>523</v>
      </c>
      <c r="B155" s="101" t="s">
        <v>303</v>
      </c>
      <c r="C155" s="102" t="s">
        <v>532</v>
      </c>
      <c r="D155" s="143">
        <v>896</v>
      </c>
    </row>
    <row r="156" spans="1:4" s="165" customFormat="1" ht="15" customHeight="1">
      <c r="A156" s="101" t="s">
        <v>485</v>
      </c>
      <c r="B156" s="101" t="s">
        <v>303</v>
      </c>
      <c r="C156" s="102" t="s">
        <v>486</v>
      </c>
      <c r="D156" s="143">
        <v>1</v>
      </c>
    </row>
    <row r="157" spans="1:4" s="88" customFormat="1" ht="15" customHeight="1">
      <c r="A157" s="98" t="s">
        <v>539</v>
      </c>
      <c r="B157" s="98"/>
      <c r="C157" s="99"/>
      <c r="D157" s="144"/>
    </row>
    <row r="158" spans="1:4" s="88" customFormat="1" ht="15" customHeight="1">
      <c r="A158" s="101">
        <v>6.1</v>
      </c>
      <c r="B158" s="101" t="s">
        <v>296</v>
      </c>
      <c r="C158" s="102" t="s">
        <v>344</v>
      </c>
      <c r="D158" s="143">
        <v>1</v>
      </c>
    </row>
    <row r="159" spans="1:4" s="88" customFormat="1" ht="15" customHeight="1">
      <c r="A159" s="101" t="s">
        <v>537</v>
      </c>
      <c r="B159" s="101" t="s">
        <v>303</v>
      </c>
      <c r="C159" s="102" t="s">
        <v>540</v>
      </c>
      <c r="D159" s="143">
        <v>119</v>
      </c>
    </row>
    <row r="160" spans="1:4" s="137" customFormat="1" ht="15" customHeight="1">
      <c r="A160" s="95" t="s">
        <v>338</v>
      </c>
      <c r="B160" s="95"/>
      <c r="C160" s="108"/>
      <c r="D160" s="149"/>
    </row>
    <row r="161" spans="1:4" s="88" customFormat="1" ht="15" customHeight="1">
      <c r="A161" s="110" t="s">
        <v>541</v>
      </c>
      <c r="B161" s="98"/>
      <c r="C161" s="111"/>
      <c r="D161" s="148"/>
    </row>
    <row r="162" spans="1:4" s="140" customFormat="1" ht="15" customHeight="1">
      <c r="A162" s="113">
        <v>6.1</v>
      </c>
      <c r="B162" s="101" t="s">
        <v>296</v>
      </c>
      <c r="C162" s="102" t="s">
        <v>344</v>
      </c>
      <c r="D162" s="146">
        <v>1</v>
      </c>
    </row>
    <row r="163" spans="1:4" s="140" customFormat="1" ht="15" customHeight="1">
      <c r="A163" s="113" t="s">
        <v>356</v>
      </c>
      <c r="B163" s="101" t="s">
        <v>303</v>
      </c>
      <c r="C163" s="104" t="s">
        <v>357</v>
      </c>
      <c r="D163" s="146">
        <v>300</v>
      </c>
    </row>
    <row r="164" spans="1:4" s="140" customFormat="1" ht="15" customHeight="1">
      <c r="A164" s="113" t="s">
        <v>315</v>
      </c>
      <c r="B164" s="101" t="s">
        <v>303</v>
      </c>
      <c r="C164" s="104" t="s">
        <v>316</v>
      </c>
      <c r="D164" s="146">
        <v>1</v>
      </c>
    </row>
    <row r="165" spans="1:4" s="88" customFormat="1" ht="15" customHeight="1">
      <c r="A165" s="110" t="s">
        <v>542</v>
      </c>
      <c r="B165" s="98"/>
      <c r="C165" s="111"/>
      <c r="D165" s="148"/>
    </row>
    <row r="166" spans="1:4" s="140" customFormat="1" ht="15" customHeight="1">
      <c r="A166" s="113">
        <v>6.2</v>
      </c>
      <c r="B166" s="101" t="s">
        <v>296</v>
      </c>
      <c r="C166" s="102" t="s">
        <v>359</v>
      </c>
      <c r="D166" s="146">
        <v>1</v>
      </c>
    </row>
    <row r="167" spans="1:4" s="140" customFormat="1" ht="15" customHeight="1">
      <c r="A167" s="113" t="s">
        <v>315</v>
      </c>
      <c r="B167" s="101" t="s">
        <v>303</v>
      </c>
      <c r="C167" s="104" t="s">
        <v>316</v>
      </c>
      <c r="D167" s="146">
        <v>1</v>
      </c>
    </row>
    <row r="168" spans="1:4" s="165" customFormat="1" ht="15" customHeight="1">
      <c r="A168" s="113" t="s">
        <v>340</v>
      </c>
      <c r="B168" s="101" t="s">
        <v>303</v>
      </c>
      <c r="C168" s="104" t="s">
        <v>341</v>
      </c>
      <c r="D168" s="146">
        <v>303</v>
      </c>
    </row>
    <row r="169" spans="1:4" s="88" customFormat="1" ht="15" customHeight="1">
      <c r="A169" s="110" t="s">
        <v>543</v>
      </c>
      <c r="B169" s="98"/>
      <c r="C169" s="111"/>
      <c r="D169" s="148"/>
    </row>
    <row r="170" spans="1:4" s="140" customFormat="1" ht="15" customHeight="1">
      <c r="A170" s="113" t="s">
        <v>340</v>
      </c>
      <c r="B170" s="101" t="s">
        <v>303</v>
      </c>
      <c r="C170" s="104" t="s">
        <v>341</v>
      </c>
      <c r="D170" s="146">
        <v>127</v>
      </c>
    </row>
    <row r="171" spans="1:4" s="165" customFormat="1" ht="15" customHeight="1">
      <c r="A171" s="113" t="s">
        <v>429</v>
      </c>
      <c r="B171" s="101" t="s">
        <v>303</v>
      </c>
      <c r="C171" s="104" t="s">
        <v>430</v>
      </c>
      <c r="D171" s="146">
        <v>1</v>
      </c>
    </row>
    <row r="172" spans="1:4" s="140" customFormat="1">
      <c r="D172" s="141"/>
    </row>
    <row r="173" spans="1:4" s="140" customFormat="1">
      <c r="D173" s="141"/>
    </row>
    <row r="174" spans="1:4" s="140" customFormat="1">
      <c r="D174" s="141"/>
    </row>
    <row r="175" spans="1:4" s="140" customFormat="1">
      <c r="D175" s="141"/>
    </row>
    <row r="176" spans="1:4" s="140" customFormat="1">
      <c r="D176" s="141"/>
    </row>
    <row r="177" spans="4:4" s="140" customFormat="1">
      <c r="D177" s="141"/>
    </row>
    <row r="178" spans="4:4" s="140" customFormat="1">
      <c r="D178" s="141"/>
    </row>
    <row r="179" spans="4:4" s="140" customFormat="1">
      <c r="D179" s="141"/>
    </row>
    <row r="180" spans="4:4" s="140" customFormat="1">
      <c r="D180" s="141"/>
    </row>
    <row r="181" spans="4:4" s="140" customFormat="1">
      <c r="D181" s="141"/>
    </row>
  </sheetData>
  <hyperlinks>
    <hyperlink ref="A4" r:id="rId1" xr:uid="{106DBE18-7697-6A44-9B9A-D5BB13EB89CC}"/>
  </hyperlinks>
  <pageMargins left="0.7" right="0.7" top="0.75" bottom="0.75" header="0.3" footer="0.3"/>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7733B-CF34-7245-B1A8-C0C3D6D6E98E}">
  <dimension ref="A1:G216"/>
  <sheetViews>
    <sheetView topLeftCell="A170" zoomScale="135" workbookViewId="0">
      <selection activeCell="H213" sqref="H213"/>
    </sheetView>
  </sheetViews>
  <sheetFormatPr baseColWidth="10" defaultColWidth="10.83203125" defaultRowHeight="16"/>
  <cols>
    <col min="1" max="1" width="12.33203125" style="84" customWidth="1"/>
    <col min="2" max="2" width="10.83203125" style="84"/>
    <col min="3" max="3" width="78.6640625" style="84" customWidth="1"/>
    <col min="4" max="4" width="13.33203125" style="89" customWidth="1"/>
    <col min="5" max="6" width="10.83203125" style="81"/>
    <col min="7" max="16384" width="10.83203125" style="84"/>
  </cols>
  <sheetData>
    <row r="1" spans="1:7">
      <c r="A1" s="90" t="s">
        <v>0</v>
      </c>
      <c r="B1" s="81"/>
      <c r="C1" s="82"/>
      <c r="D1" s="83"/>
    </row>
    <row r="2" spans="1:7">
      <c r="A2" s="90"/>
      <c r="B2" s="81"/>
      <c r="C2" s="82"/>
      <c r="D2" s="83"/>
    </row>
    <row r="3" spans="1:7">
      <c r="A3" s="139">
        <v>2019</v>
      </c>
      <c r="B3" s="86"/>
      <c r="C3" s="82"/>
      <c r="D3" s="83"/>
    </row>
    <row r="4" spans="1:7">
      <c r="A4" s="114" t="s">
        <v>432</v>
      </c>
      <c r="B4" s="115" t="s">
        <v>291</v>
      </c>
      <c r="C4" s="115" t="s">
        <v>433</v>
      </c>
      <c r="D4" s="116" t="s">
        <v>434</v>
      </c>
      <c r="E4" s="116" t="s">
        <v>435</v>
      </c>
      <c r="F4" s="116" t="s">
        <v>436</v>
      </c>
      <c r="G4" s="117" t="s">
        <v>437</v>
      </c>
    </row>
    <row r="5" spans="1:7">
      <c r="A5" s="118" t="s">
        <v>438</v>
      </c>
      <c r="B5" s="127"/>
      <c r="C5" s="128"/>
      <c r="D5" s="119"/>
      <c r="G5" s="120"/>
    </row>
    <row r="6" spans="1:7">
      <c r="A6" s="131">
        <v>1.2</v>
      </c>
      <c r="B6" s="101" t="s">
        <v>296</v>
      </c>
      <c r="C6" s="104" t="s">
        <v>297</v>
      </c>
      <c r="D6" s="105">
        <f>1093+5955+760</f>
        <v>7808</v>
      </c>
      <c r="E6" s="105">
        <v>5209</v>
      </c>
      <c r="F6" s="121">
        <v>0</v>
      </c>
      <c r="G6" s="120">
        <f>SUM(D6:F6)</f>
        <v>13017</v>
      </c>
    </row>
    <row r="7" spans="1:7">
      <c r="A7" s="131">
        <v>1.3</v>
      </c>
      <c r="B7" s="101" t="s">
        <v>296</v>
      </c>
      <c r="C7" s="104" t="s">
        <v>318</v>
      </c>
      <c r="D7" s="105">
        <v>15900</v>
      </c>
      <c r="E7" s="105">
        <v>0</v>
      </c>
      <c r="F7" s="121">
        <v>0</v>
      </c>
      <c r="G7" s="120">
        <f t="shared" ref="G7:G46" si="0">SUM(D7:F7)</f>
        <v>15900</v>
      </c>
    </row>
    <row r="8" spans="1:7">
      <c r="A8" s="131" t="s">
        <v>370</v>
      </c>
      <c r="B8" s="101" t="s">
        <v>303</v>
      </c>
      <c r="C8" s="104" t="s">
        <v>371</v>
      </c>
      <c r="D8" s="105">
        <v>0</v>
      </c>
      <c r="E8" s="105">
        <v>0</v>
      </c>
      <c r="F8" s="105">
        <v>75</v>
      </c>
      <c r="G8" s="120">
        <f t="shared" si="0"/>
        <v>75</v>
      </c>
    </row>
    <row r="9" spans="1:7">
      <c r="A9" s="131" t="s">
        <v>363</v>
      </c>
      <c r="B9" s="101" t="s">
        <v>303</v>
      </c>
      <c r="C9" s="104" t="s">
        <v>364</v>
      </c>
      <c r="D9" s="105">
        <v>0</v>
      </c>
      <c r="E9" s="105">
        <v>0</v>
      </c>
      <c r="F9" s="121">
        <v>1</v>
      </c>
      <c r="G9" s="120">
        <f t="shared" si="0"/>
        <v>1</v>
      </c>
    </row>
    <row r="10" spans="1:7">
      <c r="A10" s="131" t="s">
        <v>322</v>
      </c>
      <c r="B10" s="101" t="s">
        <v>303</v>
      </c>
      <c r="C10" s="104" t="s">
        <v>323</v>
      </c>
      <c r="D10" s="105">
        <v>1</v>
      </c>
      <c r="E10" s="105">
        <v>0</v>
      </c>
      <c r="F10" s="121">
        <v>1</v>
      </c>
      <c r="G10" s="120">
        <f t="shared" si="0"/>
        <v>2</v>
      </c>
    </row>
    <row r="11" spans="1:7">
      <c r="A11" s="118" t="s">
        <v>439</v>
      </c>
      <c r="B11" s="127"/>
      <c r="C11" s="128"/>
      <c r="D11" s="122"/>
      <c r="E11" s="105"/>
      <c r="F11" s="121"/>
      <c r="G11" s="120"/>
    </row>
    <row r="12" spans="1:7">
      <c r="A12" s="131">
        <v>2.1</v>
      </c>
      <c r="B12" s="101" t="s">
        <v>296</v>
      </c>
      <c r="C12" s="104" t="s">
        <v>298</v>
      </c>
      <c r="D12" s="105">
        <f>241+1466</f>
        <v>1707</v>
      </c>
      <c r="E12" s="105">
        <v>0</v>
      </c>
      <c r="F12" s="121">
        <v>0</v>
      </c>
      <c r="G12" s="120">
        <f t="shared" si="0"/>
        <v>1707</v>
      </c>
    </row>
    <row r="13" spans="1:7">
      <c r="A13" s="131">
        <v>2.4</v>
      </c>
      <c r="B13" s="101" t="s">
        <v>296</v>
      </c>
      <c r="C13" s="104" t="s">
        <v>319</v>
      </c>
      <c r="D13" s="105">
        <v>196761</v>
      </c>
      <c r="E13" s="105">
        <v>0</v>
      </c>
      <c r="F13" s="121">
        <v>0</v>
      </c>
      <c r="G13" s="120">
        <f t="shared" si="0"/>
        <v>196761</v>
      </c>
    </row>
    <row r="14" spans="1:7">
      <c r="A14" s="131" t="s">
        <v>302</v>
      </c>
      <c r="B14" s="101" t="s">
        <v>303</v>
      </c>
      <c r="C14" s="104" t="s">
        <v>304</v>
      </c>
      <c r="D14" s="105">
        <v>801</v>
      </c>
      <c r="E14" s="105">
        <v>0</v>
      </c>
      <c r="F14" s="121">
        <v>0</v>
      </c>
      <c r="G14" s="120">
        <f t="shared" si="0"/>
        <v>801</v>
      </c>
    </row>
    <row r="15" spans="1:7">
      <c r="A15" s="131" t="s">
        <v>324</v>
      </c>
      <c r="B15" s="101" t="s">
        <v>303</v>
      </c>
      <c r="C15" s="104" t="s">
        <v>325</v>
      </c>
      <c r="D15" s="105">
        <v>196761</v>
      </c>
      <c r="E15" s="105">
        <v>0</v>
      </c>
      <c r="F15" s="121"/>
      <c r="G15" s="120">
        <f t="shared" si="0"/>
        <v>196761</v>
      </c>
    </row>
    <row r="16" spans="1:7">
      <c r="A16" s="131" t="s">
        <v>326</v>
      </c>
      <c r="B16" s="101" t="s">
        <v>303</v>
      </c>
      <c r="C16" s="104" t="s">
        <v>327</v>
      </c>
      <c r="D16" s="105">
        <v>5</v>
      </c>
      <c r="E16" s="105">
        <v>0</v>
      </c>
      <c r="F16" s="121">
        <v>0</v>
      </c>
      <c r="G16" s="120">
        <f t="shared" si="0"/>
        <v>5</v>
      </c>
    </row>
    <row r="17" spans="1:7">
      <c r="A17" s="118" t="s">
        <v>440</v>
      </c>
      <c r="B17" s="127"/>
      <c r="C17" s="128"/>
      <c r="D17" s="119"/>
      <c r="E17" s="105"/>
      <c r="F17" s="121"/>
      <c r="G17" s="120"/>
    </row>
    <row r="18" spans="1:7">
      <c r="A18" s="131">
        <v>3.1</v>
      </c>
      <c r="B18" s="101" t="s">
        <v>296</v>
      </c>
      <c r="C18" s="104" t="s">
        <v>314</v>
      </c>
      <c r="D18" s="105">
        <f>315046+647128</f>
        <v>962174</v>
      </c>
      <c r="E18" s="105">
        <v>259875</v>
      </c>
      <c r="F18" s="121">
        <v>0</v>
      </c>
      <c r="G18" s="120">
        <f t="shared" si="0"/>
        <v>1222049</v>
      </c>
    </row>
    <row r="19" spans="1:7">
      <c r="A19" s="131">
        <v>3.3</v>
      </c>
      <c r="B19" s="101" t="s">
        <v>296</v>
      </c>
      <c r="C19" s="104" t="s">
        <v>299</v>
      </c>
      <c r="D19" s="105">
        <f>336558+1240000</f>
        <v>1576558</v>
      </c>
      <c r="E19" s="105">
        <v>0</v>
      </c>
      <c r="F19" s="121">
        <v>200</v>
      </c>
      <c r="G19" s="120">
        <f t="shared" si="0"/>
        <v>1576758</v>
      </c>
    </row>
    <row r="20" spans="1:7">
      <c r="A20" s="131" t="s">
        <v>356</v>
      </c>
      <c r="B20" s="101" t="s">
        <v>303</v>
      </c>
      <c r="C20" s="104" t="s">
        <v>357</v>
      </c>
      <c r="D20" s="105">
        <v>0</v>
      </c>
      <c r="E20" s="105">
        <v>0</v>
      </c>
      <c r="F20" s="105">
        <f>408+51</f>
        <v>459</v>
      </c>
      <c r="G20" s="120">
        <f t="shared" si="0"/>
        <v>459</v>
      </c>
    </row>
    <row r="21" spans="1:7">
      <c r="A21" s="131" t="s">
        <v>328</v>
      </c>
      <c r="B21" s="101" t="s">
        <v>303</v>
      </c>
      <c r="C21" s="104" t="s">
        <v>329</v>
      </c>
      <c r="D21" s="105">
        <v>5</v>
      </c>
      <c r="E21" s="105">
        <v>0</v>
      </c>
      <c r="F21" s="121">
        <v>0</v>
      </c>
      <c r="G21" s="120">
        <f t="shared" si="0"/>
        <v>5</v>
      </c>
    </row>
    <row r="22" spans="1:7">
      <c r="A22" s="131" t="s">
        <v>315</v>
      </c>
      <c r="B22" s="101" t="s">
        <v>303</v>
      </c>
      <c r="C22" s="104" t="s">
        <v>316</v>
      </c>
      <c r="D22" s="105">
        <f>3+2</f>
        <v>5</v>
      </c>
      <c r="E22" s="105">
        <v>1</v>
      </c>
      <c r="F22" s="121">
        <f>1+1</f>
        <v>2</v>
      </c>
      <c r="G22" s="120">
        <f t="shared" si="0"/>
        <v>8</v>
      </c>
    </row>
    <row r="23" spans="1:7">
      <c r="A23" s="131" t="s">
        <v>353</v>
      </c>
      <c r="B23" s="101" t="s">
        <v>303</v>
      </c>
      <c r="C23" s="104" t="s">
        <v>354</v>
      </c>
      <c r="D23" s="105">
        <v>0</v>
      </c>
      <c r="E23" s="105">
        <v>0</v>
      </c>
      <c r="F23" s="121">
        <f>1+1</f>
        <v>2</v>
      </c>
      <c r="G23" s="120">
        <f t="shared" si="0"/>
        <v>2</v>
      </c>
    </row>
    <row r="24" spans="1:7">
      <c r="A24" s="131" t="s">
        <v>380</v>
      </c>
      <c r="B24" s="101" t="s">
        <v>303</v>
      </c>
      <c r="C24" s="104" t="s">
        <v>381</v>
      </c>
      <c r="D24" s="105">
        <v>0</v>
      </c>
      <c r="E24" s="105">
        <v>0</v>
      </c>
      <c r="F24" s="121">
        <v>1</v>
      </c>
      <c r="G24" s="120">
        <f t="shared" si="0"/>
        <v>1</v>
      </c>
    </row>
    <row r="25" spans="1:7">
      <c r="A25" s="131" t="s">
        <v>305</v>
      </c>
      <c r="B25" s="101" t="s">
        <v>303</v>
      </c>
      <c r="C25" s="104" t="s">
        <v>306</v>
      </c>
      <c r="D25" s="105">
        <f>12+5</f>
        <v>17</v>
      </c>
      <c r="E25" s="105">
        <v>0</v>
      </c>
      <c r="F25" s="121"/>
      <c r="G25" s="120">
        <f t="shared" si="0"/>
        <v>17</v>
      </c>
    </row>
    <row r="26" spans="1:7">
      <c r="A26" s="131" t="s">
        <v>330</v>
      </c>
      <c r="B26" s="101" t="s">
        <v>303</v>
      </c>
      <c r="C26" s="104" t="s">
        <v>331</v>
      </c>
      <c r="D26" s="105">
        <v>2</v>
      </c>
      <c r="E26" s="105">
        <v>0</v>
      </c>
      <c r="F26" s="121">
        <f>2+1</f>
        <v>3</v>
      </c>
      <c r="G26" s="120">
        <f t="shared" si="0"/>
        <v>5</v>
      </c>
    </row>
    <row r="27" spans="1:7">
      <c r="A27" s="131" t="s">
        <v>307</v>
      </c>
      <c r="B27" s="101" t="s">
        <v>303</v>
      </c>
      <c r="C27" s="104" t="s">
        <v>308</v>
      </c>
      <c r="D27" s="105">
        <v>866</v>
      </c>
      <c r="E27" s="105">
        <v>0</v>
      </c>
      <c r="F27" s="121"/>
      <c r="G27" s="120">
        <f t="shared" si="0"/>
        <v>866</v>
      </c>
    </row>
    <row r="28" spans="1:7">
      <c r="A28" s="131" t="s">
        <v>309</v>
      </c>
      <c r="B28" s="101" t="s">
        <v>303</v>
      </c>
      <c r="C28" s="104" t="s">
        <v>310</v>
      </c>
      <c r="D28" s="105">
        <v>4</v>
      </c>
      <c r="E28" s="105">
        <v>0</v>
      </c>
      <c r="F28" s="121"/>
      <c r="G28" s="120">
        <f t="shared" si="0"/>
        <v>4</v>
      </c>
    </row>
    <row r="29" spans="1:7">
      <c r="A29" s="118" t="s">
        <v>441</v>
      </c>
      <c r="B29" s="101"/>
      <c r="C29" s="104"/>
      <c r="D29" s="123"/>
      <c r="E29" s="105"/>
      <c r="F29" s="121"/>
      <c r="G29" s="120"/>
    </row>
    <row r="30" spans="1:7">
      <c r="A30" s="131">
        <v>4.0999999999999996</v>
      </c>
      <c r="B30" s="101" t="s">
        <v>296</v>
      </c>
      <c r="C30" s="104" t="s">
        <v>300</v>
      </c>
      <c r="D30" s="105">
        <f>112000+336558</f>
        <v>448558</v>
      </c>
      <c r="E30" s="105">
        <v>0</v>
      </c>
      <c r="F30" s="121">
        <v>0</v>
      </c>
      <c r="G30" s="120">
        <f t="shared" si="0"/>
        <v>448558</v>
      </c>
    </row>
    <row r="31" spans="1:7">
      <c r="A31" s="131">
        <v>4.2</v>
      </c>
      <c r="B31" s="101" t="s">
        <v>296</v>
      </c>
      <c r="C31" s="104" t="s">
        <v>320</v>
      </c>
      <c r="D31" s="105">
        <v>6</v>
      </c>
      <c r="E31" s="105">
        <v>0</v>
      </c>
      <c r="F31" s="121"/>
      <c r="G31" s="120">
        <f t="shared" si="0"/>
        <v>6</v>
      </c>
    </row>
    <row r="32" spans="1:7">
      <c r="A32" s="131">
        <v>4.3</v>
      </c>
      <c r="B32" s="101" t="s">
        <v>296</v>
      </c>
      <c r="C32" s="104" t="s">
        <v>321</v>
      </c>
      <c r="D32" s="105">
        <v>5</v>
      </c>
      <c r="E32" s="105">
        <v>0</v>
      </c>
      <c r="F32" s="121"/>
      <c r="G32" s="120">
        <f t="shared" si="0"/>
        <v>5</v>
      </c>
    </row>
    <row r="33" spans="1:7">
      <c r="A33" s="131" t="s">
        <v>332</v>
      </c>
      <c r="B33" s="101" t="s">
        <v>303</v>
      </c>
      <c r="C33" s="104" t="s">
        <v>333</v>
      </c>
      <c r="D33" s="105">
        <v>5</v>
      </c>
      <c r="E33" s="105">
        <v>0</v>
      </c>
      <c r="F33" s="121"/>
      <c r="G33" s="120">
        <f t="shared" si="0"/>
        <v>5</v>
      </c>
    </row>
    <row r="34" spans="1:7">
      <c r="A34" s="131" t="s">
        <v>311</v>
      </c>
      <c r="B34" s="101" t="s">
        <v>303</v>
      </c>
      <c r="C34" s="104" t="s">
        <v>312</v>
      </c>
      <c r="D34" s="105">
        <f>2+5</f>
        <v>7</v>
      </c>
      <c r="E34" s="105">
        <v>0</v>
      </c>
      <c r="F34" s="121">
        <v>0</v>
      </c>
      <c r="G34" s="120">
        <f t="shared" si="0"/>
        <v>7</v>
      </c>
    </row>
    <row r="35" spans="1:7">
      <c r="A35" s="131" t="s">
        <v>334</v>
      </c>
      <c r="B35" s="101" t="s">
        <v>303</v>
      </c>
      <c r="C35" s="104" t="s">
        <v>335</v>
      </c>
      <c r="D35" s="105">
        <v>2</v>
      </c>
      <c r="E35" s="105">
        <v>2</v>
      </c>
      <c r="F35" s="121">
        <v>0</v>
      </c>
      <c r="G35" s="120">
        <f t="shared" si="0"/>
        <v>4</v>
      </c>
    </row>
    <row r="36" spans="1:7">
      <c r="A36" s="118" t="s">
        <v>442</v>
      </c>
      <c r="B36" s="127"/>
      <c r="C36" s="128"/>
      <c r="D36" s="119"/>
      <c r="E36" s="105"/>
      <c r="F36" s="121"/>
      <c r="G36" s="120"/>
    </row>
    <row r="37" spans="1:7">
      <c r="A37" s="131">
        <v>5.0999999999999996</v>
      </c>
      <c r="B37" s="101" t="s">
        <v>296</v>
      </c>
      <c r="C37" s="104" t="s">
        <v>301</v>
      </c>
      <c r="D37" s="105">
        <v>112000</v>
      </c>
      <c r="E37" s="105">
        <v>0</v>
      </c>
      <c r="F37" s="121">
        <v>0</v>
      </c>
      <c r="G37" s="120">
        <f t="shared" si="0"/>
        <v>112000</v>
      </c>
    </row>
    <row r="38" spans="1:7">
      <c r="A38" s="131" t="s">
        <v>345</v>
      </c>
      <c r="B38" s="101" t="s">
        <v>303</v>
      </c>
      <c r="C38" s="104" t="s">
        <v>346</v>
      </c>
      <c r="D38" s="105">
        <v>0</v>
      </c>
      <c r="E38" s="105">
        <v>0</v>
      </c>
      <c r="F38" s="121">
        <f>1+3+1+1</f>
        <v>6</v>
      </c>
      <c r="G38" s="120">
        <f t="shared" si="0"/>
        <v>6</v>
      </c>
    </row>
    <row r="39" spans="1:7">
      <c r="A39" s="131" t="s">
        <v>376</v>
      </c>
      <c r="B39" s="101" t="s">
        <v>303</v>
      </c>
      <c r="C39" s="104" t="s">
        <v>377</v>
      </c>
      <c r="D39" s="105">
        <v>0</v>
      </c>
      <c r="E39" s="105">
        <v>0</v>
      </c>
      <c r="F39" s="105">
        <v>2</v>
      </c>
      <c r="G39" s="120">
        <f t="shared" si="0"/>
        <v>2</v>
      </c>
    </row>
    <row r="40" spans="1:7">
      <c r="A40" s="118" t="s">
        <v>443</v>
      </c>
      <c r="B40" s="127"/>
      <c r="C40" s="128"/>
      <c r="D40" s="122"/>
      <c r="E40" s="105"/>
      <c r="F40" s="121"/>
      <c r="G40" s="120"/>
    </row>
    <row r="41" spans="1:7">
      <c r="A41" s="131">
        <v>6.1</v>
      </c>
      <c r="B41" s="101" t="s">
        <v>296</v>
      </c>
      <c r="C41" s="104" t="s">
        <v>344</v>
      </c>
      <c r="D41" s="105">
        <v>0</v>
      </c>
      <c r="E41" s="105">
        <v>0</v>
      </c>
      <c r="F41" s="105">
        <f>105+17+3</f>
        <v>125</v>
      </c>
      <c r="G41" s="120">
        <f t="shared" si="0"/>
        <v>125</v>
      </c>
    </row>
    <row r="42" spans="1:7">
      <c r="A42" s="131">
        <v>6.2</v>
      </c>
      <c r="B42" s="101" t="s">
        <v>296</v>
      </c>
      <c r="C42" s="104" t="s">
        <v>359</v>
      </c>
      <c r="D42" s="130">
        <v>0</v>
      </c>
      <c r="E42" s="105">
        <v>0</v>
      </c>
      <c r="F42" s="105">
        <v>1</v>
      </c>
      <c r="G42" s="120">
        <f t="shared" si="0"/>
        <v>1</v>
      </c>
    </row>
    <row r="43" spans="1:7" ht="30">
      <c r="A43" s="131" t="s">
        <v>340</v>
      </c>
      <c r="B43" s="101" t="s">
        <v>303</v>
      </c>
      <c r="C43" s="104" t="s">
        <v>341</v>
      </c>
      <c r="D43" s="130">
        <v>0</v>
      </c>
      <c r="E43" s="105">
        <v>0</v>
      </c>
      <c r="F43" s="105">
        <f>200+181+750+22+100</f>
        <v>1253</v>
      </c>
      <c r="G43" s="120">
        <f t="shared" si="0"/>
        <v>1253</v>
      </c>
    </row>
    <row r="44" spans="1:7" ht="30">
      <c r="A44" s="131" t="s">
        <v>347</v>
      </c>
      <c r="B44" s="101" t="s">
        <v>303</v>
      </c>
      <c r="C44" s="104" t="s">
        <v>348</v>
      </c>
      <c r="D44" s="130">
        <v>0</v>
      </c>
      <c r="E44" s="105">
        <v>0</v>
      </c>
      <c r="F44" s="105">
        <f>2+1+1+1+3</f>
        <v>8</v>
      </c>
      <c r="G44" s="120">
        <f t="shared" si="0"/>
        <v>8</v>
      </c>
    </row>
    <row r="45" spans="1:7" ht="30">
      <c r="A45" s="131" t="s">
        <v>365</v>
      </c>
      <c r="B45" s="101" t="s">
        <v>303</v>
      </c>
      <c r="C45" s="104" t="s">
        <v>366</v>
      </c>
      <c r="D45" s="105">
        <v>0</v>
      </c>
      <c r="E45" s="105">
        <v>0</v>
      </c>
      <c r="F45" s="105">
        <f>1+1</f>
        <v>2</v>
      </c>
      <c r="G45" s="120">
        <f t="shared" si="0"/>
        <v>2</v>
      </c>
    </row>
    <row r="46" spans="1:7" ht="30">
      <c r="A46" s="132" t="s">
        <v>350</v>
      </c>
      <c r="B46" s="133" t="s">
        <v>303</v>
      </c>
      <c r="C46" s="134" t="s">
        <v>351</v>
      </c>
      <c r="D46" s="124">
        <v>0</v>
      </c>
      <c r="E46" s="124">
        <v>0</v>
      </c>
      <c r="F46" s="125">
        <v>1</v>
      </c>
      <c r="G46" s="126">
        <f t="shared" si="0"/>
        <v>1</v>
      </c>
    </row>
    <row r="47" spans="1:7">
      <c r="D47" s="129"/>
    </row>
    <row r="48" spans="1:7">
      <c r="A48" s="139">
        <v>2020</v>
      </c>
      <c r="B48" s="86"/>
      <c r="C48" s="82"/>
      <c r="D48" s="83"/>
    </row>
    <row r="49" spans="1:7">
      <c r="A49" s="114" t="s">
        <v>432</v>
      </c>
      <c r="B49" s="115" t="s">
        <v>291</v>
      </c>
      <c r="C49" s="115" t="s">
        <v>433</v>
      </c>
      <c r="D49" s="116" t="s">
        <v>434</v>
      </c>
      <c r="E49" s="116" t="s">
        <v>435</v>
      </c>
      <c r="F49" s="116" t="s">
        <v>436</v>
      </c>
      <c r="G49" s="117" t="s">
        <v>437</v>
      </c>
    </row>
    <row r="50" spans="1:7">
      <c r="A50" s="118" t="s">
        <v>438</v>
      </c>
      <c r="B50" s="127"/>
      <c r="C50" s="128"/>
      <c r="D50" s="119"/>
      <c r="G50" s="120"/>
    </row>
    <row r="51" spans="1:7">
      <c r="A51" s="131">
        <v>1.2</v>
      </c>
      <c r="B51" s="101" t="s">
        <v>296</v>
      </c>
      <c r="C51" s="104" t="s">
        <v>297</v>
      </c>
      <c r="D51" s="105">
        <f>23500+3032+4130+2903+75652+3410+3283</f>
        <v>115910</v>
      </c>
      <c r="E51" s="105">
        <f>5209+144</f>
        <v>5353</v>
      </c>
      <c r="F51" s="121">
        <v>0</v>
      </c>
      <c r="G51" s="120">
        <f t="shared" ref="G51:G91" si="1">SUM(D51:F51)</f>
        <v>121263</v>
      </c>
    </row>
    <row r="52" spans="1:7">
      <c r="A52" s="131">
        <v>1.3</v>
      </c>
      <c r="B52" s="101" t="s">
        <v>296</v>
      </c>
      <c r="C52" s="104" t="s">
        <v>318</v>
      </c>
      <c r="D52" s="105">
        <f>127418.85+12329.43</f>
        <v>139748.28</v>
      </c>
      <c r="E52" s="105">
        <v>0</v>
      </c>
      <c r="F52" s="105">
        <v>0</v>
      </c>
      <c r="G52" s="120">
        <f t="shared" si="1"/>
        <v>139748.28</v>
      </c>
    </row>
    <row r="53" spans="1:7">
      <c r="A53" s="131" t="s">
        <v>370</v>
      </c>
      <c r="B53" s="101" t="s">
        <v>303</v>
      </c>
      <c r="C53" s="104" t="s">
        <v>371</v>
      </c>
      <c r="D53" s="105">
        <v>6600</v>
      </c>
      <c r="E53" s="105">
        <v>0</v>
      </c>
      <c r="F53" s="105">
        <f>351+85</f>
        <v>436</v>
      </c>
      <c r="G53" s="120">
        <f t="shared" si="1"/>
        <v>7036</v>
      </c>
    </row>
    <row r="54" spans="1:7">
      <c r="A54" s="131" t="s">
        <v>410</v>
      </c>
      <c r="B54" s="101" t="s">
        <v>303</v>
      </c>
      <c r="C54" s="104" t="s">
        <v>411</v>
      </c>
      <c r="D54" s="105">
        <v>0</v>
      </c>
      <c r="E54" s="105">
        <v>0</v>
      </c>
      <c r="F54" s="105">
        <v>1</v>
      </c>
      <c r="G54" s="120">
        <f t="shared" si="1"/>
        <v>1</v>
      </c>
    </row>
    <row r="55" spans="1:7">
      <c r="A55" s="131" t="s">
        <v>363</v>
      </c>
      <c r="B55" s="101" t="s">
        <v>303</v>
      </c>
      <c r="C55" s="104" t="s">
        <v>364</v>
      </c>
      <c r="D55" s="105">
        <v>0</v>
      </c>
      <c r="E55" s="105">
        <v>0</v>
      </c>
      <c r="F55" s="121">
        <v>1</v>
      </c>
      <c r="G55" s="120">
        <f t="shared" si="1"/>
        <v>1</v>
      </c>
    </row>
    <row r="56" spans="1:7">
      <c r="A56" s="131" t="s">
        <v>386</v>
      </c>
      <c r="B56" s="101" t="s">
        <v>303</v>
      </c>
      <c r="C56" s="104" t="s">
        <v>387</v>
      </c>
      <c r="D56" s="105">
        <f>28+50</f>
        <v>78</v>
      </c>
      <c r="E56" s="105">
        <v>0</v>
      </c>
      <c r="F56" s="121">
        <v>0</v>
      </c>
      <c r="G56" s="120">
        <f t="shared" si="1"/>
        <v>78</v>
      </c>
    </row>
    <row r="57" spans="1:7">
      <c r="A57" s="118" t="s">
        <v>439</v>
      </c>
      <c r="B57" s="127"/>
      <c r="C57" s="128"/>
      <c r="D57" s="122"/>
      <c r="E57" s="105"/>
      <c r="F57" s="121"/>
      <c r="G57" s="120"/>
    </row>
    <row r="58" spans="1:7">
      <c r="A58" s="131">
        <v>2.1</v>
      </c>
      <c r="B58" s="101" t="s">
        <v>296</v>
      </c>
      <c r="C58" s="104" t="s">
        <v>298</v>
      </c>
      <c r="D58" s="105">
        <f>196+1422+343+974</f>
        <v>2935</v>
      </c>
      <c r="E58" s="105">
        <v>0</v>
      </c>
      <c r="F58" s="121">
        <v>0</v>
      </c>
      <c r="G58" s="120">
        <f t="shared" si="1"/>
        <v>2935</v>
      </c>
    </row>
    <row r="59" spans="1:7">
      <c r="A59" s="131">
        <v>2.4</v>
      </c>
      <c r="B59" s="101" t="s">
        <v>296</v>
      </c>
      <c r="C59" s="104" t="s">
        <v>319</v>
      </c>
      <c r="D59" s="105">
        <f>178596+728200</f>
        <v>906796</v>
      </c>
      <c r="E59" s="105">
        <v>0</v>
      </c>
      <c r="F59" s="121">
        <v>0</v>
      </c>
      <c r="G59" s="120">
        <f t="shared" si="1"/>
        <v>906796</v>
      </c>
    </row>
    <row r="60" spans="1:7">
      <c r="A60" s="131" t="s">
        <v>302</v>
      </c>
      <c r="B60" s="101" t="s">
        <v>303</v>
      </c>
      <c r="C60" s="104" t="s">
        <v>304</v>
      </c>
      <c r="D60" s="105">
        <f>2121+3040</f>
        <v>5161</v>
      </c>
      <c r="E60" s="105">
        <v>0</v>
      </c>
      <c r="F60" s="121">
        <v>228</v>
      </c>
      <c r="G60" s="120">
        <f t="shared" si="1"/>
        <v>5389</v>
      </c>
    </row>
    <row r="61" spans="1:7">
      <c r="A61" s="131" t="s">
        <v>326</v>
      </c>
      <c r="B61" s="101" t="s">
        <v>303</v>
      </c>
      <c r="C61" s="104" t="s">
        <v>327</v>
      </c>
      <c r="D61" s="105">
        <v>28</v>
      </c>
      <c r="E61" s="105">
        <v>0</v>
      </c>
      <c r="F61" s="121">
        <v>0</v>
      </c>
      <c r="G61" s="120">
        <f t="shared" si="1"/>
        <v>28</v>
      </c>
    </row>
    <row r="62" spans="1:7">
      <c r="A62" s="118" t="s">
        <v>440</v>
      </c>
      <c r="B62" s="127"/>
      <c r="C62" s="128"/>
      <c r="D62" s="119"/>
      <c r="E62" s="105"/>
      <c r="F62" s="121"/>
      <c r="G62" s="120"/>
    </row>
    <row r="63" spans="1:7">
      <c r="A63" s="131">
        <v>3.1</v>
      </c>
      <c r="B63" s="101" t="s">
        <v>296</v>
      </c>
      <c r="C63" s="104" t="s">
        <v>314</v>
      </c>
      <c r="D63" s="105">
        <f>415403+1365000+142914+2797+393599</f>
        <v>2319713</v>
      </c>
      <c r="E63" s="105">
        <v>0</v>
      </c>
      <c r="F63" s="121">
        <v>0</v>
      </c>
      <c r="G63" s="120">
        <f t="shared" si="1"/>
        <v>2319713</v>
      </c>
    </row>
    <row r="64" spans="1:7">
      <c r="A64" s="131">
        <v>3.2</v>
      </c>
      <c r="B64" s="101" t="s">
        <v>296</v>
      </c>
      <c r="C64" s="104" t="s">
        <v>396</v>
      </c>
      <c r="D64" s="105">
        <v>480000</v>
      </c>
      <c r="E64" s="105">
        <v>0</v>
      </c>
      <c r="F64" s="121">
        <v>0</v>
      </c>
      <c r="G64" s="120">
        <f t="shared" si="1"/>
        <v>480000</v>
      </c>
    </row>
    <row r="65" spans="1:7">
      <c r="A65" s="131">
        <v>3.3</v>
      </c>
      <c r="B65" s="101" t="s">
        <v>296</v>
      </c>
      <c r="C65" s="104" t="s">
        <v>299</v>
      </c>
      <c r="D65" s="105">
        <f>1489000+1100000+122617.56+111500</f>
        <v>2823117.56</v>
      </c>
      <c r="E65" s="105">
        <v>0</v>
      </c>
      <c r="F65" s="121">
        <v>0</v>
      </c>
      <c r="G65" s="120">
        <f t="shared" si="1"/>
        <v>2823117.56</v>
      </c>
    </row>
    <row r="66" spans="1:7">
      <c r="A66" s="131" t="s">
        <v>328</v>
      </c>
      <c r="B66" s="101" t="s">
        <v>303</v>
      </c>
      <c r="C66" s="104" t="s">
        <v>329</v>
      </c>
      <c r="D66" s="105">
        <v>7</v>
      </c>
      <c r="E66" s="105">
        <v>68</v>
      </c>
      <c r="F66" s="121">
        <v>0</v>
      </c>
      <c r="G66" s="120">
        <f t="shared" si="1"/>
        <v>75</v>
      </c>
    </row>
    <row r="67" spans="1:7">
      <c r="A67" s="131" t="s">
        <v>315</v>
      </c>
      <c r="B67" s="101" t="s">
        <v>303</v>
      </c>
      <c r="C67" s="104" t="s">
        <v>316</v>
      </c>
      <c r="D67" s="105">
        <v>1</v>
      </c>
      <c r="E67" s="105">
        <v>0</v>
      </c>
      <c r="F67" s="121">
        <v>0</v>
      </c>
      <c r="G67" s="120">
        <f t="shared" si="1"/>
        <v>1</v>
      </c>
    </row>
    <row r="68" spans="1:7">
      <c r="A68" s="131" t="s">
        <v>353</v>
      </c>
      <c r="B68" s="101" t="s">
        <v>303</v>
      </c>
      <c r="C68" s="104" t="s">
        <v>354</v>
      </c>
      <c r="D68" s="105">
        <v>1</v>
      </c>
      <c r="E68" s="105">
        <v>0</v>
      </c>
      <c r="F68" s="121">
        <v>0</v>
      </c>
      <c r="G68" s="120">
        <f t="shared" si="1"/>
        <v>1</v>
      </c>
    </row>
    <row r="69" spans="1:7">
      <c r="A69" s="131" t="s">
        <v>397</v>
      </c>
      <c r="B69" s="101" t="s">
        <v>303</v>
      </c>
      <c r="C69" s="104" t="s">
        <v>398</v>
      </c>
      <c r="D69" s="105">
        <v>5</v>
      </c>
      <c r="E69" s="105">
        <v>0</v>
      </c>
      <c r="F69" s="121">
        <v>0</v>
      </c>
      <c r="G69" s="120">
        <f t="shared" si="1"/>
        <v>5</v>
      </c>
    </row>
    <row r="70" spans="1:7">
      <c r="A70" s="131" t="s">
        <v>305</v>
      </c>
      <c r="B70" s="101" t="s">
        <v>303</v>
      </c>
      <c r="C70" s="104" t="s">
        <v>306</v>
      </c>
      <c r="D70" s="105">
        <v>11</v>
      </c>
      <c r="E70" s="105">
        <v>0</v>
      </c>
      <c r="F70" s="121">
        <v>0</v>
      </c>
      <c r="G70" s="120">
        <f t="shared" si="1"/>
        <v>11</v>
      </c>
    </row>
    <row r="71" spans="1:7">
      <c r="A71" s="131" t="s">
        <v>330</v>
      </c>
      <c r="B71" s="101" t="s">
        <v>303</v>
      </c>
      <c r="C71" s="104" t="s">
        <v>331</v>
      </c>
      <c r="D71" s="105">
        <v>0</v>
      </c>
      <c r="E71" s="105">
        <v>0</v>
      </c>
      <c r="F71" s="105">
        <v>3</v>
      </c>
      <c r="G71" s="120">
        <f t="shared" si="1"/>
        <v>3</v>
      </c>
    </row>
    <row r="72" spans="1:7">
      <c r="A72" s="131" t="s">
        <v>307</v>
      </c>
      <c r="B72" s="101" t="s">
        <v>303</v>
      </c>
      <c r="C72" s="104" t="s">
        <v>308</v>
      </c>
      <c r="D72" s="105">
        <f>6330.5+47638</f>
        <v>53968.5</v>
      </c>
      <c r="E72" s="105">
        <v>0</v>
      </c>
      <c r="F72" s="121">
        <v>0</v>
      </c>
      <c r="G72" s="120">
        <f t="shared" si="1"/>
        <v>53968.5</v>
      </c>
    </row>
    <row r="73" spans="1:7">
      <c r="A73" s="131" t="s">
        <v>309</v>
      </c>
      <c r="B73" s="101" t="s">
        <v>303</v>
      </c>
      <c r="C73" s="104" t="s">
        <v>310</v>
      </c>
      <c r="D73" s="105">
        <f>4+1</f>
        <v>5</v>
      </c>
      <c r="E73" s="105">
        <v>0</v>
      </c>
      <c r="F73" s="121">
        <v>0</v>
      </c>
      <c r="G73" s="120">
        <f t="shared" si="1"/>
        <v>5</v>
      </c>
    </row>
    <row r="74" spans="1:7">
      <c r="A74" s="118" t="s">
        <v>441</v>
      </c>
      <c r="B74" s="101"/>
      <c r="C74" s="104"/>
      <c r="D74" s="123"/>
      <c r="E74" s="105"/>
      <c r="F74" s="121"/>
      <c r="G74" s="120"/>
    </row>
    <row r="75" spans="1:7">
      <c r="A75" s="131">
        <v>4.0999999999999996</v>
      </c>
      <c r="B75" s="101" t="s">
        <v>296</v>
      </c>
      <c r="C75" s="104" t="s">
        <v>300</v>
      </c>
      <c r="D75" s="105">
        <f>1720273+1486000+480000+410981+111500</f>
        <v>4208754</v>
      </c>
      <c r="E75" s="105">
        <v>0</v>
      </c>
      <c r="F75" s="121">
        <v>0</v>
      </c>
      <c r="G75" s="120">
        <f t="shared" si="1"/>
        <v>4208754</v>
      </c>
    </row>
    <row r="76" spans="1:7">
      <c r="A76" s="131">
        <v>4.2</v>
      </c>
      <c r="B76" s="101" t="s">
        <v>296</v>
      </c>
      <c r="C76" s="104" t="s">
        <v>320</v>
      </c>
      <c r="D76" s="105">
        <v>5</v>
      </c>
      <c r="E76" s="105">
        <v>0</v>
      </c>
      <c r="F76" s="121">
        <v>0</v>
      </c>
      <c r="G76" s="120">
        <f t="shared" si="1"/>
        <v>5</v>
      </c>
    </row>
    <row r="77" spans="1:7">
      <c r="A77" s="131">
        <v>4.3</v>
      </c>
      <c r="B77" s="101" t="s">
        <v>296</v>
      </c>
      <c r="C77" s="104" t="s">
        <v>321</v>
      </c>
      <c r="D77" s="105">
        <f>1+1</f>
        <v>2</v>
      </c>
      <c r="E77" s="105">
        <v>0</v>
      </c>
      <c r="F77" s="121">
        <v>0</v>
      </c>
      <c r="G77" s="120">
        <f t="shared" si="1"/>
        <v>2</v>
      </c>
    </row>
    <row r="78" spans="1:7">
      <c r="A78" s="131" t="s">
        <v>332</v>
      </c>
      <c r="B78" s="101" t="s">
        <v>303</v>
      </c>
      <c r="C78" s="104" t="s">
        <v>333</v>
      </c>
      <c r="D78" s="105">
        <v>1</v>
      </c>
      <c r="E78" s="105">
        <v>0</v>
      </c>
      <c r="F78" s="121">
        <v>0</v>
      </c>
      <c r="G78" s="120">
        <f t="shared" si="1"/>
        <v>1</v>
      </c>
    </row>
    <row r="79" spans="1:7">
      <c r="A79" s="131" t="s">
        <v>311</v>
      </c>
      <c r="B79" s="101" t="s">
        <v>303</v>
      </c>
      <c r="C79" s="104" t="s">
        <v>312</v>
      </c>
      <c r="D79" s="105">
        <f>7+7+50+52</f>
        <v>116</v>
      </c>
      <c r="E79" s="105">
        <v>0</v>
      </c>
      <c r="F79" s="121">
        <v>0</v>
      </c>
      <c r="G79" s="120">
        <f t="shared" si="1"/>
        <v>116</v>
      </c>
    </row>
    <row r="80" spans="1:7" ht="30">
      <c r="A80" s="131" t="s">
        <v>405</v>
      </c>
      <c r="B80" s="101" t="s">
        <v>303</v>
      </c>
      <c r="C80" s="104" t="s">
        <v>406</v>
      </c>
      <c r="D80" s="105">
        <v>0</v>
      </c>
      <c r="E80" s="105">
        <v>0</v>
      </c>
      <c r="F80" s="121">
        <f>1+1</f>
        <v>2</v>
      </c>
      <c r="G80" s="120">
        <f t="shared" si="1"/>
        <v>2</v>
      </c>
    </row>
    <row r="81" spans="1:7">
      <c r="A81" s="131" t="s">
        <v>334</v>
      </c>
      <c r="B81" s="101" t="s">
        <v>303</v>
      </c>
      <c r="C81" s="104" t="s">
        <v>335</v>
      </c>
      <c r="D81" s="105">
        <v>8</v>
      </c>
      <c r="E81" s="105">
        <v>0</v>
      </c>
      <c r="F81" s="121">
        <v>0</v>
      </c>
      <c r="G81" s="120">
        <f t="shared" si="1"/>
        <v>8</v>
      </c>
    </row>
    <row r="82" spans="1:7">
      <c r="A82" s="131" t="s">
        <v>399</v>
      </c>
      <c r="B82" s="101" t="s">
        <v>303</v>
      </c>
      <c r="C82" s="104" t="s">
        <v>400</v>
      </c>
      <c r="D82" s="105">
        <v>3</v>
      </c>
      <c r="E82" s="105">
        <v>0</v>
      </c>
      <c r="F82" s="121">
        <v>0</v>
      </c>
      <c r="G82" s="120">
        <f t="shared" si="1"/>
        <v>3</v>
      </c>
    </row>
    <row r="83" spans="1:7">
      <c r="A83" s="118" t="s">
        <v>442</v>
      </c>
      <c r="B83" s="127"/>
      <c r="C83" s="128"/>
      <c r="D83" s="119"/>
      <c r="E83" s="105"/>
      <c r="F83" s="121"/>
      <c r="G83" s="120"/>
    </row>
    <row r="84" spans="1:7">
      <c r="A84" s="131">
        <v>5.0999999999999996</v>
      </c>
      <c r="B84" s="101" t="s">
        <v>296</v>
      </c>
      <c r="C84" s="104" t="s">
        <v>301</v>
      </c>
      <c r="D84" s="105">
        <v>127418.85</v>
      </c>
      <c r="E84" s="105">
        <v>0</v>
      </c>
      <c r="F84" s="121">
        <v>0</v>
      </c>
      <c r="G84" s="120">
        <f t="shared" si="1"/>
        <v>127418.85</v>
      </c>
    </row>
    <row r="85" spans="1:7">
      <c r="A85" s="131">
        <v>5.3</v>
      </c>
      <c r="B85" s="101" t="s">
        <v>296</v>
      </c>
      <c r="C85" s="104" t="s">
        <v>394</v>
      </c>
      <c r="D85" s="105">
        <v>47638</v>
      </c>
      <c r="E85" s="105">
        <v>0</v>
      </c>
      <c r="F85" s="121">
        <v>0</v>
      </c>
      <c r="G85" s="120">
        <f t="shared" si="1"/>
        <v>47638</v>
      </c>
    </row>
    <row r="86" spans="1:7">
      <c r="A86" s="131" t="s">
        <v>388</v>
      </c>
      <c r="B86" s="101" t="s">
        <v>303</v>
      </c>
      <c r="C86" s="104" t="s">
        <v>389</v>
      </c>
      <c r="D86" s="105">
        <v>28</v>
      </c>
      <c r="E86" s="105">
        <v>0</v>
      </c>
      <c r="F86" s="121">
        <v>0</v>
      </c>
      <c r="G86" s="120">
        <f t="shared" si="1"/>
        <v>28</v>
      </c>
    </row>
    <row r="87" spans="1:7">
      <c r="A87" s="131" t="s">
        <v>422</v>
      </c>
      <c r="B87" s="101" t="s">
        <v>303</v>
      </c>
      <c r="C87" s="104" t="s">
        <v>423</v>
      </c>
      <c r="D87" s="105">
        <v>0</v>
      </c>
      <c r="E87" s="105">
        <v>0</v>
      </c>
      <c r="F87" s="105">
        <v>1</v>
      </c>
      <c r="G87" s="120">
        <f t="shared" si="1"/>
        <v>1</v>
      </c>
    </row>
    <row r="88" spans="1:7">
      <c r="A88" s="118" t="s">
        <v>443</v>
      </c>
      <c r="B88" s="101"/>
      <c r="C88" s="104"/>
      <c r="D88" s="105"/>
      <c r="E88" s="105"/>
      <c r="F88" s="105"/>
      <c r="G88" s="120"/>
    </row>
    <row r="89" spans="1:7">
      <c r="A89" s="131">
        <v>6.1</v>
      </c>
      <c r="B89" s="101" t="s">
        <v>296</v>
      </c>
      <c r="C89" s="104" t="s">
        <v>344</v>
      </c>
      <c r="D89" s="105">
        <v>3</v>
      </c>
      <c r="E89" s="105">
        <v>0</v>
      </c>
      <c r="F89" s="105">
        <v>0</v>
      </c>
      <c r="G89" s="120">
        <f t="shared" si="1"/>
        <v>3</v>
      </c>
    </row>
    <row r="90" spans="1:7">
      <c r="A90" s="131">
        <v>6.2</v>
      </c>
      <c r="B90" s="101" t="s">
        <v>296</v>
      </c>
      <c r="C90" s="104" t="s">
        <v>359</v>
      </c>
      <c r="D90" s="105">
        <v>8</v>
      </c>
      <c r="E90" s="105">
        <v>0</v>
      </c>
      <c r="F90" s="105">
        <v>0</v>
      </c>
      <c r="G90" s="120">
        <f t="shared" si="1"/>
        <v>8</v>
      </c>
    </row>
    <row r="91" spans="1:7" ht="30">
      <c r="A91" s="131" t="s">
        <v>340</v>
      </c>
      <c r="B91" s="101" t="s">
        <v>303</v>
      </c>
      <c r="C91" s="104" t="s">
        <v>341</v>
      </c>
      <c r="D91" s="105">
        <f>398+418+10683+800+5</f>
        <v>12304</v>
      </c>
      <c r="E91" s="105">
        <v>0</v>
      </c>
      <c r="F91" s="105">
        <f>30+34+601+50+30+40+217+85</f>
        <v>1087</v>
      </c>
      <c r="G91" s="120">
        <f t="shared" si="1"/>
        <v>13391</v>
      </c>
    </row>
    <row r="92" spans="1:7" ht="30">
      <c r="A92" s="131" t="s">
        <v>347</v>
      </c>
      <c r="B92" s="101" t="s">
        <v>303</v>
      </c>
      <c r="C92" s="104" t="s">
        <v>348</v>
      </c>
      <c r="D92" s="105">
        <v>0</v>
      </c>
      <c r="E92" s="105">
        <v>0</v>
      </c>
      <c r="F92" s="105">
        <f>1+1+1+1+1+1</f>
        <v>6</v>
      </c>
      <c r="G92" s="120">
        <f t="shared" ref="G92:G96" si="2">SUM(D92:F92)</f>
        <v>6</v>
      </c>
    </row>
    <row r="93" spans="1:7" ht="30">
      <c r="A93" s="131" t="s">
        <v>365</v>
      </c>
      <c r="B93" s="101" t="s">
        <v>303</v>
      </c>
      <c r="C93" s="104" t="s">
        <v>366</v>
      </c>
      <c r="D93" s="105">
        <v>0</v>
      </c>
      <c r="E93" s="105">
        <v>0</v>
      </c>
      <c r="F93" s="105">
        <v>1</v>
      </c>
      <c r="G93" s="120">
        <f t="shared" si="2"/>
        <v>1</v>
      </c>
    </row>
    <row r="94" spans="1:7">
      <c r="A94" s="131" t="s">
        <v>429</v>
      </c>
      <c r="B94" s="101" t="s">
        <v>303</v>
      </c>
      <c r="C94" s="104" t="s">
        <v>430</v>
      </c>
      <c r="D94" s="105">
        <v>0</v>
      </c>
      <c r="E94" s="105">
        <v>0</v>
      </c>
      <c r="F94" s="105">
        <v>1</v>
      </c>
      <c r="G94" s="120">
        <f t="shared" si="2"/>
        <v>1</v>
      </c>
    </row>
    <row r="95" spans="1:7">
      <c r="A95" s="127" t="s">
        <v>444</v>
      </c>
      <c r="B95" s="127"/>
      <c r="C95" s="128"/>
      <c r="D95" s="119"/>
      <c r="E95" s="105"/>
      <c r="F95" s="121"/>
      <c r="G95" s="120"/>
    </row>
    <row r="96" spans="1:7">
      <c r="A96" s="133" t="s">
        <v>417</v>
      </c>
      <c r="B96" s="133" t="s">
        <v>303</v>
      </c>
      <c r="C96" s="134" t="s">
        <v>418</v>
      </c>
      <c r="D96" s="124">
        <v>0</v>
      </c>
      <c r="E96" s="124">
        <v>0</v>
      </c>
      <c r="F96" s="124">
        <v>1</v>
      </c>
      <c r="G96" s="126">
        <f t="shared" si="2"/>
        <v>1</v>
      </c>
    </row>
    <row r="98" spans="1:7">
      <c r="A98" s="139">
        <v>2021</v>
      </c>
      <c r="B98" s="86"/>
      <c r="C98" s="82"/>
      <c r="D98" s="83"/>
    </row>
    <row r="99" spans="1:7">
      <c r="A99" s="114" t="s">
        <v>432</v>
      </c>
      <c r="B99" s="115" t="s">
        <v>291</v>
      </c>
      <c r="C99" s="115" t="s">
        <v>433</v>
      </c>
      <c r="D99" s="116" t="s">
        <v>434</v>
      </c>
      <c r="E99" s="116" t="s">
        <v>435</v>
      </c>
      <c r="F99" s="116" t="s">
        <v>436</v>
      </c>
      <c r="G99" s="117" t="s">
        <v>437</v>
      </c>
    </row>
    <row r="100" spans="1:7">
      <c r="A100" s="118" t="s">
        <v>438</v>
      </c>
      <c r="B100" s="127"/>
      <c r="C100" s="128"/>
      <c r="D100" s="119"/>
      <c r="G100" s="120"/>
    </row>
    <row r="101" spans="1:7">
      <c r="A101" s="131">
        <v>1.2</v>
      </c>
      <c r="B101" s="101" t="s">
        <v>296</v>
      </c>
      <c r="C101" s="104" t="s">
        <v>297</v>
      </c>
      <c r="D101" s="152">
        <f>26547+'2021'!D28+'2021'!D45+'2021'!D53+'2021'!D75+'2021'!D87+'2021'!D95+'2021'!D109+'2021'!D119+'2021'!D127+'2021'!D139+'2021'!D150+'2021'!D157</f>
        <v>196151.31483604677</v>
      </c>
      <c r="E101" s="152">
        <f>383+'2021'!D172+'2021'!D177+'2021'!D180</f>
        <v>19983</v>
      </c>
      <c r="F101" s="107" t="s">
        <v>272</v>
      </c>
      <c r="G101" s="120">
        <f t="shared" ref="G101:G156" si="3">SUM(D101:F101)</f>
        <v>216134.31483604677</v>
      </c>
    </row>
    <row r="102" spans="1:7">
      <c r="A102" s="131">
        <v>1.3</v>
      </c>
      <c r="B102" s="101" t="s">
        <v>296</v>
      </c>
      <c r="C102" s="104" t="s">
        <v>318</v>
      </c>
      <c r="D102" s="152">
        <f>4088+'2021'!D29+'2021'!D60+'2021'!D96+'2021'!D128+'2021'!D151+'2021'!D158</f>
        <v>1419261.2</v>
      </c>
      <c r="E102" s="107" t="s">
        <v>272</v>
      </c>
      <c r="F102" s="107" t="s">
        <v>272</v>
      </c>
      <c r="G102" s="120">
        <f t="shared" si="3"/>
        <v>1419261.2</v>
      </c>
    </row>
    <row r="103" spans="1:7">
      <c r="A103" s="131" t="s">
        <v>370</v>
      </c>
      <c r="B103" s="101" t="s">
        <v>303</v>
      </c>
      <c r="C103" s="104" t="s">
        <v>371</v>
      </c>
      <c r="D103" s="152">
        <v>320</v>
      </c>
      <c r="E103" s="107" t="s">
        <v>272</v>
      </c>
      <c r="F103" s="152">
        <v>700</v>
      </c>
      <c r="G103" s="120">
        <f t="shared" si="3"/>
        <v>1020</v>
      </c>
    </row>
    <row r="104" spans="1:7">
      <c r="A104" s="131" t="s">
        <v>505</v>
      </c>
      <c r="B104" s="101" t="s">
        <v>303</v>
      </c>
      <c r="C104" s="104" t="s">
        <v>506</v>
      </c>
      <c r="D104" s="155" t="s">
        <v>272</v>
      </c>
      <c r="E104" s="166" t="s">
        <v>272</v>
      </c>
      <c r="F104" s="152">
        <v>1</v>
      </c>
      <c r="G104" s="120">
        <f t="shared" si="3"/>
        <v>1</v>
      </c>
    </row>
    <row r="105" spans="1:7">
      <c r="A105" s="131" t="s">
        <v>410</v>
      </c>
      <c r="B105" s="101" t="s">
        <v>303</v>
      </c>
      <c r="C105" s="104" t="s">
        <v>411</v>
      </c>
      <c r="D105" s="155" t="s">
        <v>272</v>
      </c>
      <c r="E105" s="166" t="s">
        <v>272</v>
      </c>
      <c r="F105" s="152">
        <v>1</v>
      </c>
      <c r="G105" s="120">
        <f t="shared" si="3"/>
        <v>1</v>
      </c>
    </row>
    <row r="106" spans="1:7">
      <c r="A106" s="131" t="s">
        <v>363</v>
      </c>
      <c r="B106" s="101" t="s">
        <v>303</v>
      </c>
      <c r="C106" s="104" t="s">
        <v>364</v>
      </c>
      <c r="D106" s="152">
        <v>1</v>
      </c>
      <c r="E106" s="166" t="s">
        <v>272</v>
      </c>
      <c r="F106" s="152">
        <f>'2021'!D215</f>
        <v>3</v>
      </c>
      <c r="G106" s="120">
        <f t="shared" si="3"/>
        <v>4</v>
      </c>
    </row>
    <row r="107" spans="1:7">
      <c r="A107" s="131" t="s">
        <v>386</v>
      </c>
      <c r="B107" s="101" t="s">
        <v>303</v>
      </c>
      <c r="C107" s="104" t="s">
        <v>387</v>
      </c>
      <c r="D107" s="152">
        <v>8</v>
      </c>
      <c r="E107" s="166" t="s">
        <v>272</v>
      </c>
      <c r="F107" s="107" t="s">
        <v>272</v>
      </c>
      <c r="G107" s="120">
        <f t="shared" si="3"/>
        <v>8</v>
      </c>
    </row>
    <row r="108" spans="1:7">
      <c r="A108" s="118" t="s">
        <v>439</v>
      </c>
      <c r="B108" s="127"/>
      <c r="C108" s="128"/>
      <c r="D108" s="122"/>
      <c r="E108" s="166"/>
      <c r="F108" s="107"/>
      <c r="G108" s="120"/>
    </row>
    <row r="109" spans="1:7">
      <c r="A109" s="131">
        <v>2.1</v>
      </c>
      <c r="B109" s="101" t="s">
        <v>296</v>
      </c>
      <c r="C109" s="104" t="s">
        <v>298</v>
      </c>
      <c r="D109" s="152">
        <f>13300.872+'2021'!D30+'2021'!D46+'2021'!D54+'2021'!D68+'2021'!D76+'2021'!D88+'2021'!D97+'2021'!D140</f>
        <v>42274.512000000002</v>
      </c>
      <c r="E109" s="166" t="s">
        <v>272</v>
      </c>
      <c r="F109" s="107" t="s">
        <v>272</v>
      </c>
      <c r="G109" s="120">
        <f t="shared" si="3"/>
        <v>42274.512000000002</v>
      </c>
    </row>
    <row r="110" spans="1:7">
      <c r="A110" s="131">
        <v>2.2000000000000002</v>
      </c>
      <c r="B110" s="101" t="s">
        <v>296</v>
      </c>
      <c r="C110" s="104" t="s">
        <v>492</v>
      </c>
      <c r="D110" s="107" t="s">
        <v>272</v>
      </c>
      <c r="E110" s="166" t="s">
        <v>272</v>
      </c>
      <c r="F110" s="152">
        <v>100</v>
      </c>
      <c r="G110" s="120">
        <f t="shared" si="3"/>
        <v>100</v>
      </c>
    </row>
    <row r="111" spans="1:7">
      <c r="A111" s="131">
        <v>2.2999999999999998</v>
      </c>
      <c r="B111" s="101" t="s">
        <v>296</v>
      </c>
      <c r="C111" s="104" t="s">
        <v>448</v>
      </c>
      <c r="D111" s="152">
        <f>42.993+'2021'!D129</f>
        <v>73.992999999999995</v>
      </c>
      <c r="E111" s="166" t="s">
        <v>272</v>
      </c>
      <c r="F111" s="166" t="s">
        <v>272</v>
      </c>
      <c r="G111" s="120">
        <f t="shared" si="3"/>
        <v>73.992999999999995</v>
      </c>
    </row>
    <row r="112" spans="1:7">
      <c r="A112" s="131" t="s">
        <v>302</v>
      </c>
      <c r="B112" s="101" t="s">
        <v>303</v>
      </c>
      <c r="C112" s="104" t="s">
        <v>304</v>
      </c>
      <c r="D112" s="152">
        <f>92026.33+'2021'!D37+'2021'!D80+Table13678910111213141516171819202122232425262734[[#This Row],[Achieved Result]]</f>
        <v>92495.055000000008</v>
      </c>
      <c r="E112" s="166" t="s">
        <v>272</v>
      </c>
      <c r="F112" s="166" t="s">
        <v>272</v>
      </c>
      <c r="G112" s="120">
        <f t="shared" si="3"/>
        <v>92495.055000000008</v>
      </c>
    </row>
    <row r="113" spans="1:7">
      <c r="A113" s="131" t="s">
        <v>479</v>
      </c>
      <c r="B113" s="101" t="s">
        <v>303</v>
      </c>
      <c r="C113" s="104" t="s">
        <v>480</v>
      </c>
      <c r="D113" s="107" t="s">
        <v>272</v>
      </c>
      <c r="E113" s="152">
        <v>184275</v>
      </c>
      <c r="F113" s="166" t="s">
        <v>272</v>
      </c>
      <c r="G113" s="120">
        <f t="shared" si="3"/>
        <v>184275</v>
      </c>
    </row>
    <row r="114" spans="1:7">
      <c r="A114" s="131" t="s">
        <v>471</v>
      </c>
      <c r="B114" s="101" t="s">
        <v>303</v>
      </c>
      <c r="C114" s="104" t="s">
        <v>472</v>
      </c>
      <c r="D114" s="152">
        <v>575</v>
      </c>
      <c r="E114" s="107" t="s">
        <v>272</v>
      </c>
      <c r="F114" s="166" t="s">
        <v>272</v>
      </c>
      <c r="G114" s="120">
        <f t="shared" si="3"/>
        <v>575</v>
      </c>
    </row>
    <row r="115" spans="1:7">
      <c r="A115" s="131" t="s">
        <v>326</v>
      </c>
      <c r="B115" s="101" t="s">
        <v>303</v>
      </c>
      <c r="C115" s="104" t="s">
        <v>327</v>
      </c>
      <c r="D115" s="152">
        <v>6</v>
      </c>
      <c r="E115" s="107" t="s">
        <v>272</v>
      </c>
      <c r="F115" s="166" t="s">
        <v>272</v>
      </c>
      <c r="G115" s="120">
        <f t="shared" si="3"/>
        <v>6</v>
      </c>
    </row>
    <row r="116" spans="1:7">
      <c r="A116" s="118" t="s">
        <v>440</v>
      </c>
      <c r="B116" s="127"/>
      <c r="C116" s="128"/>
      <c r="D116" s="119"/>
      <c r="E116" s="107"/>
      <c r="F116" s="166"/>
      <c r="G116" s="120"/>
    </row>
    <row r="117" spans="1:7">
      <c r="A117" s="131">
        <v>3.1</v>
      </c>
      <c r="B117" s="101" t="s">
        <v>296</v>
      </c>
      <c r="C117" s="104" t="s">
        <v>314</v>
      </c>
      <c r="D117" s="152">
        <f>607700+'2021'!D55+'2021'!D61+'2021'!D69+'2021'!D77+'2021'!D89+'2021'!D98+'2021'!D110+Table13678910111213141516171819202122232425262734[[#This Row],[Achieved Result]]+'2021'!D141</f>
        <v>5727039</v>
      </c>
      <c r="E117" s="152">
        <f>605543+'2021'!D17+'2021'!D185</f>
        <v>2105545</v>
      </c>
      <c r="F117" s="166" t="s">
        <v>272</v>
      </c>
      <c r="G117" s="120">
        <f t="shared" si="3"/>
        <v>7832584</v>
      </c>
    </row>
    <row r="118" spans="1:7">
      <c r="A118" s="131">
        <v>3.2</v>
      </c>
      <c r="B118" s="101" t="s">
        <v>296</v>
      </c>
      <c r="C118" s="104" t="s">
        <v>396</v>
      </c>
      <c r="D118" s="152">
        <v>606000</v>
      </c>
      <c r="E118" s="107" t="s">
        <v>272</v>
      </c>
      <c r="F118" s="166" t="s">
        <v>272</v>
      </c>
      <c r="G118" s="120">
        <f t="shared" si="3"/>
        <v>606000</v>
      </c>
    </row>
    <row r="119" spans="1:7">
      <c r="A119" s="131">
        <v>3.3</v>
      </c>
      <c r="B119" s="101" t="s">
        <v>296</v>
      </c>
      <c r="C119" s="104" t="s">
        <v>299</v>
      </c>
      <c r="D119" s="152">
        <f>1200000+'2021'!D99</f>
        <v>1431000</v>
      </c>
      <c r="E119" s="107" t="s">
        <v>272</v>
      </c>
      <c r="F119" s="121">
        <v>2000</v>
      </c>
      <c r="G119" s="120">
        <f t="shared" si="3"/>
        <v>1433000</v>
      </c>
    </row>
    <row r="120" spans="1:7">
      <c r="A120" s="131" t="s">
        <v>452</v>
      </c>
      <c r="B120" s="101" t="s">
        <v>303</v>
      </c>
      <c r="C120" s="104" t="s">
        <v>453</v>
      </c>
      <c r="D120" s="152">
        <f>7880000+'2021'!D57+'2021'!D65+'2021'!D73+'2021'!D81+'2021'!D134</f>
        <v>950160000</v>
      </c>
      <c r="E120" s="107" t="s">
        <v>272</v>
      </c>
      <c r="F120" s="107" t="s">
        <v>272</v>
      </c>
      <c r="G120" s="120">
        <f t="shared" si="3"/>
        <v>950160000</v>
      </c>
    </row>
    <row r="121" spans="1:7">
      <c r="A121" s="131" t="s">
        <v>356</v>
      </c>
      <c r="B121" s="101" t="s">
        <v>303</v>
      </c>
      <c r="C121" s="104" t="s">
        <v>357</v>
      </c>
      <c r="D121" s="107" t="s">
        <v>272</v>
      </c>
      <c r="E121" s="107" t="s">
        <v>272</v>
      </c>
      <c r="F121" s="152">
        <v>3000</v>
      </c>
      <c r="G121" s="120">
        <f t="shared" si="3"/>
        <v>3000</v>
      </c>
    </row>
    <row r="122" spans="1:7">
      <c r="A122" s="131" t="s">
        <v>328</v>
      </c>
      <c r="B122" s="101" t="s">
        <v>303</v>
      </c>
      <c r="C122" s="104" t="s">
        <v>329</v>
      </c>
      <c r="D122" s="152">
        <f>1+'2021'!D123</f>
        <v>2</v>
      </c>
      <c r="E122" s="107" t="s">
        <v>272</v>
      </c>
      <c r="F122" s="107" t="s">
        <v>272</v>
      </c>
      <c r="G122" s="120">
        <f t="shared" si="3"/>
        <v>2</v>
      </c>
    </row>
    <row r="123" spans="1:7">
      <c r="A123" s="131" t="s">
        <v>462</v>
      </c>
      <c r="B123" s="101" t="s">
        <v>303</v>
      </c>
      <c r="C123" s="104" t="s">
        <v>463</v>
      </c>
      <c r="D123" s="152">
        <v>90</v>
      </c>
      <c r="E123" s="152">
        <f>126+'2021'!D186</f>
        <v>249</v>
      </c>
      <c r="F123" s="107" t="s">
        <v>272</v>
      </c>
      <c r="G123" s="120">
        <f t="shared" si="3"/>
        <v>339</v>
      </c>
    </row>
    <row r="124" spans="1:7">
      <c r="A124" s="131" t="s">
        <v>315</v>
      </c>
      <c r="B124" s="101" t="s">
        <v>303</v>
      </c>
      <c r="C124" s="104" t="s">
        <v>316</v>
      </c>
      <c r="D124" s="107" t="s">
        <v>272</v>
      </c>
      <c r="E124" s="107" t="s">
        <v>272</v>
      </c>
      <c r="F124" s="152">
        <v>2</v>
      </c>
      <c r="G124" s="120">
        <f t="shared" si="3"/>
        <v>2</v>
      </c>
    </row>
    <row r="125" spans="1:7">
      <c r="A125" s="131" t="s">
        <v>455</v>
      </c>
      <c r="B125" s="101" t="s">
        <v>303</v>
      </c>
      <c r="C125" s="104" t="s">
        <v>456</v>
      </c>
      <c r="D125" s="152">
        <v>885</v>
      </c>
      <c r="E125" s="107" t="s">
        <v>272</v>
      </c>
      <c r="F125" s="107" t="s">
        <v>272</v>
      </c>
      <c r="G125" s="120">
        <f t="shared" si="3"/>
        <v>885</v>
      </c>
    </row>
    <row r="126" spans="1:7">
      <c r="A126" s="131" t="s">
        <v>380</v>
      </c>
      <c r="B126" s="101" t="s">
        <v>303</v>
      </c>
      <c r="C126" s="104" t="s">
        <v>381</v>
      </c>
      <c r="D126" s="107" t="s">
        <v>272</v>
      </c>
      <c r="E126" s="107" t="s">
        <v>272</v>
      </c>
      <c r="F126" s="152">
        <f>1+'2021'!D233</f>
        <v>3</v>
      </c>
      <c r="G126" s="120">
        <f t="shared" si="3"/>
        <v>3</v>
      </c>
    </row>
    <row r="127" spans="1:7">
      <c r="A127" s="131" t="s">
        <v>397</v>
      </c>
      <c r="B127" s="101" t="s">
        <v>303</v>
      </c>
      <c r="C127" s="104" t="s">
        <v>398</v>
      </c>
      <c r="D127" s="152">
        <f>8+'2021'!D135</f>
        <v>29</v>
      </c>
      <c r="E127" s="107" t="s">
        <v>272</v>
      </c>
      <c r="F127" s="107" t="s">
        <v>272</v>
      </c>
      <c r="G127" s="120">
        <f t="shared" si="3"/>
        <v>29</v>
      </c>
    </row>
    <row r="128" spans="1:7" ht="18" customHeight="1">
      <c r="A128" s="131" t="s">
        <v>305</v>
      </c>
      <c r="B128" s="101" t="s">
        <v>303</v>
      </c>
      <c r="C128" s="104" t="s">
        <v>306</v>
      </c>
      <c r="D128" s="152">
        <f>1+'2021'!D104+'2021'!D144</f>
        <v>119</v>
      </c>
      <c r="E128" s="152">
        <v>2</v>
      </c>
      <c r="F128" s="107" t="s">
        <v>272</v>
      </c>
      <c r="G128" s="120">
        <f t="shared" si="3"/>
        <v>121</v>
      </c>
    </row>
    <row r="129" spans="1:7">
      <c r="A129" s="131" t="s">
        <v>330</v>
      </c>
      <c r="B129" s="101" t="s">
        <v>303</v>
      </c>
      <c r="C129" s="104" t="s">
        <v>331</v>
      </c>
      <c r="D129" s="152">
        <f>2+'2021'!D105+'2021'!D145+'2021'!D152</f>
        <v>8</v>
      </c>
      <c r="E129" s="152">
        <v>1</v>
      </c>
      <c r="F129" s="107" t="s">
        <v>272</v>
      </c>
      <c r="G129" s="120">
        <f t="shared" si="3"/>
        <v>9</v>
      </c>
    </row>
    <row r="130" spans="1:7">
      <c r="A130" s="131" t="s">
        <v>307</v>
      </c>
      <c r="B130" s="101" t="s">
        <v>303</v>
      </c>
      <c r="C130" s="104" t="s">
        <v>308</v>
      </c>
      <c r="D130" s="152">
        <f>2984+'2021'!D41+'2021'!D153</f>
        <v>13609</v>
      </c>
      <c r="E130" s="107" t="s">
        <v>272</v>
      </c>
      <c r="F130" s="121">
        <v>442214</v>
      </c>
      <c r="G130" s="120">
        <f t="shared" si="3"/>
        <v>455823</v>
      </c>
    </row>
    <row r="131" spans="1:7">
      <c r="A131" s="131" t="s">
        <v>309</v>
      </c>
      <c r="B131" s="101" t="s">
        <v>303</v>
      </c>
      <c r="C131" s="104" t="s">
        <v>310</v>
      </c>
      <c r="D131" s="152">
        <f>5+'2021'!D154</f>
        <v>7</v>
      </c>
      <c r="E131" s="107" t="s">
        <v>272</v>
      </c>
      <c r="F131" s="121">
        <f>1+'2021'!D235</f>
        <v>2</v>
      </c>
      <c r="G131" s="120">
        <f t="shared" si="3"/>
        <v>9</v>
      </c>
    </row>
    <row r="132" spans="1:7">
      <c r="A132" s="118" t="s">
        <v>441</v>
      </c>
      <c r="B132" s="101"/>
      <c r="C132" s="104"/>
      <c r="D132" s="154"/>
      <c r="E132" s="152"/>
      <c r="F132" s="121"/>
      <c r="G132" s="120"/>
    </row>
    <row r="133" spans="1:7">
      <c r="A133" s="131">
        <v>4.0999999999999996</v>
      </c>
      <c r="B133" s="101" t="s">
        <v>296</v>
      </c>
      <c r="C133" s="104" t="s">
        <v>300</v>
      </c>
      <c r="D133" s="152">
        <f>606000+'2021'!D62+'2021'!D70+'2021'!D90+'2021'!D111</f>
        <v>8415606.9000000004</v>
      </c>
      <c r="E133" s="152">
        <f>2920000+'2021'!D178</f>
        <v>4520000</v>
      </c>
      <c r="F133" s="121" t="s">
        <v>272</v>
      </c>
      <c r="G133" s="120">
        <f t="shared" si="3"/>
        <v>12935606.9</v>
      </c>
    </row>
    <row r="134" spans="1:7">
      <c r="A134" s="131">
        <v>4.2</v>
      </c>
      <c r="B134" s="101" t="s">
        <v>296</v>
      </c>
      <c r="C134" s="104" t="s">
        <v>320</v>
      </c>
      <c r="D134" s="152">
        <f>4+'2021'!D71</f>
        <v>8</v>
      </c>
      <c r="E134" s="107" t="s">
        <v>272</v>
      </c>
      <c r="F134" s="121" t="s">
        <v>272</v>
      </c>
      <c r="G134" s="120">
        <f t="shared" si="3"/>
        <v>8</v>
      </c>
    </row>
    <row r="135" spans="1:7">
      <c r="A135" s="131">
        <v>4.3</v>
      </c>
      <c r="B135" s="101" t="s">
        <v>296</v>
      </c>
      <c r="C135" s="104" t="s">
        <v>321</v>
      </c>
      <c r="D135" s="152">
        <f>3+'2021'!D91+'2021'!D112</f>
        <v>12</v>
      </c>
      <c r="E135" s="107" t="s">
        <v>272</v>
      </c>
      <c r="F135" s="121" t="s">
        <v>272</v>
      </c>
      <c r="G135" s="120">
        <f t="shared" si="3"/>
        <v>12</v>
      </c>
    </row>
    <row r="136" spans="1:7">
      <c r="A136" s="131" t="s">
        <v>311</v>
      </c>
      <c r="B136" s="101" t="s">
        <v>303</v>
      </c>
      <c r="C136" s="104" t="s">
        <v>312</v>
      </c>
      <c r="D136" s="152">
        <f>8+'2021'!D66+'2021'!D92+'2021'!D114</f>
        <v>25</v>
      </c>
      <c r="E136" s="152">
        <v>1</v>
      </c>
      <c r="F136" s="121" t="s">
        <v>272</v>
      </c>
      <c r="G136" s="120">
        <f t="shared" si="3"/>
        <v>26</v>
      </c>
    </row>
    <row r="137" spans="1:7" ht="30">
      <c r="A137" s="131" t="s">
        <v>405</v>
      </c>
      <c r="B137" s="101" t="s">
        <v>303</v>
      </c>
      <c r="C137" s="104" t="s">
        <v>406</v>
      </c>
      <c r="D137" s="152">
        <v>4</v>
      </c>
      <c r="E137" s="107" t="s">
        <v>272</v>
      </c>
      <c r="F137" s="121">
        <v>1</v>
      </c>
      <c r="G137" s="120">
        <f t="shared" si="3"/>
        <v>5</v>
      </c>
    </row>
    <row r="138" spans="1:7">
      <c r="A138" s="131" t="s">
        <v>334</v>
      </c>
      <c r="B138" s="101" t="s">
        <v>303</v>
      </c>
      <c r="C138" s="104" t="s">
        <v>335</v>
      </c>
      <c r="D138" s="152">
        <v>1</v>
      </c>
      <c r="E138" s="107" t="s">
        <v>272</v>
      </c>
      <c r="F138" s="107" t="s">
        <v>272</v>
      </c>
      <c r="G138" s="120">
        <f t="shared" si="3"/>
        <v>1</v>
      </c>
    </row>
    <row r="139" spans="1:7">
      <c r="A139" s="118" t="s">
        <v>442</v>
      </c>
      <c r="B139" s="127"/>
      <c r="C139" s="128"/>
      <c r="D139" s="119"/>
      <c r="E139" s="107" t="s">
        <v>272</v>
      </c>
      <c r="F139" s="121"/>
      <c r="G139" s="120">
        <f t="shared" si="3"/>
        <v>0</v>
      </c>
    </row>
    <row r="140" spans="1:7">
      <c r="A140" s="131">
        <v>5.0999999999999996</v>
      </c>
      <c r="B140" s="101" t="s">
        <v>296</v>
      </c>
      <c r="C140" s="104" t="s">
        <v>301</v>
      </c>
      <c r="D140" s="152">
        <f>205913+'2021'!D24+'2021'!D100+'2021'!D121+'2021'!D130+'2021'!D142+'2021'!D159</f>
        <v>134519443</v>
      </c>
      <c r="E140" s="152">
        <v>7520000</v>
      </c>
      <c r="F140" s="121" t="s">
        <v>272</v>
      </c>
      <c r="G140" s="120">
        <f t="shared" si="3"/>
        <v>142039443</v>
      </c>
    </row>
    <row r="141" spans="1:7">
      <c r="A141" s="131">
        <v>5.3</v>
      </c>
      <c r="B141" s="101" t="s">
        <v>296</v>
      </c>
      <c r="C141" s="104" t="s">
        <v>394</v>
      </c>
      <c r="D141" s="152">
        <f>346873+'2021'!D24+'2021'!D131</f>
        <v>399958</v>
      </c>
      <c r="E141" s="107" t="s">
        <v>272</v>
      </c>
      <c r="F141" s="152">
        <v>1810000</v>
      </c>
      <c r="G141" s="120">
        <f t="shared" si="3"/>
        <v>2209958</v>
      </c>
    </row>
    <row r="142" spans="1:7">
      <c r="A142" s="131" t="s">
        <v>388</v>
      </c>
      <c r="B142" s="101" t="s">
        <v>303</v>
      </c>
      <c r="C142" s="104" t="s">
        <v>389</v>
      </c>
      <c r="D142" s="152">
        <f>8+'2021'!D84+'2021'!D106+'2021'!D124+'2021'!D136+'2021'!D146+'2021'!D155+'2021'!D16+'2021'!D161</f>
        <v>92218.33</v>
      </c>
      <c r="E142" s="107" t="s">
        <v>272</v>
      </c>
      <c r="F142" s="107" t="s">
        <v>272</v>
      </c>
      <c r="G142" s="120">
        <f t="shared" si="3"/>
        <v>92218.33</v>
      </c>
    </row>
    <row r="143" spans="1:7">
      <c r="A143" s="131" t="s">
        <v>376</v>
      </c>
      <c r="B143" s="101" t="s">
        <v>303</v>
      </c>
      <c r="C143" s="104" t="s">
        <v>377</v>
      </c>
      <c r="D143" s="155" t="s">
        <v>272</v>
      </c>
      <c r="E143" s="152">
        <v>526</v>
      </c>
      <c r="F143" s="107" t="s">
        <v>272</v>
      </c>
      <c r="G143" s="120">
        <f t="shared" si="3"/>
        <v>526</v>
      </c>
    </row>
    <row r="144" spans="1:7">
      <c r="A144" s="131" t="s">
        <v>449</v>
      </c>
      <c r="B144" s="101" t="s">
        <v>303</v>
      </c>
      <c r="C144" s="104" t="s">
        <v>450</v>
      </c>
      <c r="D144" s="152">
        <f>27409+'2021'!D107+'2021'!D137</f>
        <v>59140</v>
      </c>
      <c r="E144" s="107" t="s">
        <v>272</v>
      </c>
      <c r="F144" s="107" t="s">
        <v>272</v>
      </c>
      <c r="G144" s="120">
        <f t="shared" si="3"/>
        <v>59140</v>
      </c>
    </row>
    <row r="145" spans="1:7">
      <c r="A145" s="131" t="s">
        <v>485</v>
      </c>
      <c r="B145" s="101" t="s">
        <v>303</v>
      </c>
      <c r="C145" s="104" t="s">
        <v>486</v>
      </c>
      <c r="D145" s="155" t="s">
        <v>272</v>
      </c>
      <c r="E145" s="152">
        <v>1</v>
      </c>
      <c r="F145" s="107" t="s">
        <v>272</v>
      </c>
      <c r="G145" s="120">
        <f t="shared" si="3"/>
        <v>1</v>
      </c>
    </row>
    <row r="146" spans="1:7">
      <c r="A146" s="118" t="s">
        <v>443</v>
      </c>
      <c r="B146" s="101"/>
      <c r="C146" s="104"/>
      <c r="D146" s="152"/>
      <c r="E146" s="152"/>
      <c r="F146" s="107"/>
      <c r="G146" s="120"/>
    </row>
    <row r="147" spans="1:7">
      <c r="A147" s="131">
        <v>6.1</v>
      </c>
      <c r="B147" s="101" t="s">
        <v>296</v>
      </c>
      <c r="C147" s="104" t="s">
        <v>344</v>
      </c>
      <c r="D147" s="152">
        <f>2+'2021'!D72+'2021'!D78+'2021'!D132+'2021'!D143+'2021'!D160</f>
        <v>13</v>
      </c>
      <c r="E147" s="107" t="s">
        <v>272</v>
      </c>
      <c r="F147" s="107" t="s">
        <v>272</v>
      </c>
      <c r="G147" s="120">
        <f t="shared" si="3"/>
        <v>13</v>
      </c>
    </row>
    <row r="148" spans="1:7">
      <c r="A148" s="131">
        <v>6.2</v>
      </c>
      <c r="B148" s="101" t="s">
        <v>296</v>
      </c>
      <c r="C148" s="104" t="s">
        <v>359</v>
      </c>
      <c r="D148" s="152">
        <f>127+'2021'!D35+'2021'!D50+'2021'!D63+'2021'!D79+'2021'!D101+'2021'!D122</f>
        <v>208</v>
      </c>
      <c r="E148" s="107" t="s">
        <v>272</v>
      </c>
      <c r="F148" s="107" t="s">
        <v>272</v>
      </c>
      <c r="G148" s="120">
        <f t="shared" si="3"/>
        <v>208</v>
      </c>
    </row>
    <row r="149" spans="1:7" ht="30">
      <c r="A149" s="131" t="s">
        <v>340</v>
      </c>
      <c r="B149" s="101" t="s">
        <v>303</v>
      </c>
      <c r="C149" s="104" t="s">
        <v>341</v>
      </c>
      <c r="D149" s="152">
        <f>85+'2021'!D58+'2021'!D93+'2021'!D117+'2021'!D147</f>
        <v>4066</v>
      </c>
      <c r="E149" s="152">
        <v>7</v>
      </c>
      <c r="F149" s="152">
        <f>171+'2021'!D203+'2021'!D207+'2021'!D209+'2021'!D220+'2021'!D228</f>
        <v>2867</v>
      </c>
      <c r="G149" s="120">
        <f t="shared" si="3"/>
        <v>6940</v>
      </c>
    </row>
    <row r="150" spans="1:7" ht="30">
      <c r="A150" s="131" t="s">
        <v>347</v>
      </c>
      <c r="B150" s="101" t="s">
        <v>303</v>
      </c>
      <c r="C150" s="104" t="s">
        <v>348</v>
      </c>
      <c r="D150" s="107" t="s">
        <v>272</v>
      </c>
      <c r="E150" s="107" t="s">
        <v>272</v>
      </c>
      <c r="F150" s="152">
        <v>1</v>
      </c>
      <c r="G150" s="120">
        <f t="shared" si="3"/>
        <v>1</v>
      </c>
    </row>
    <row r="151" spans="1:7" ht="30">
      <c r="A151" s="131" t="s">
        <v>501</v>
      </c>
      <c r="B151" s="101" t="s">
        <v>303</v>
      </c>
      <c r="C151" s="104" t="s">
        <v>502</v>
      </c>
      <c r="D151" s="107" t="s">
        <v>272</v>
      </c>
      <c r="E151" s="107" t="s">
        <v>272</v>
      </c>
      <c r="F151" s="152">
        <v>2</v>
      </c>
      <c r="G151" s="120">
        <f t="shared" si="3"/>
        <v>2</v>
      </c>
    </row>
    <row r="152" spans="1:7" ht="30">
      <c r="A152" s="131" t="s">
        <v>474</v>
      </c>
      <c r="B152" s="101" t="s">
        <v>303</v>
      </c>
      <c r="C152" s="104" t="s">
        <v>475</v>
      </c>
      <c r="D152" s="152">
        <v>1</v>
      </c>
      <c r="E152" s="107" t="s">
        <v>272</v>
      </c>
      <c r="F152" s="107" t="s">
        <v>272</v>
      </c>
      <c r="G152" s="120">
        <f t="shared" si="3"/>
        <v>1</v>
      </c>
    </row>
    <row r="153" spans="1:7" ht="30">
      <c r="A153" s="131" t="s">
        <v>365</v>
      </c>
      <c r="B153" s="101" t="s">
        <v>303</v>
      </c>
      <c r="C153" s="104" t="s">
        <v>366</v>
      </c>
      <c r="D153" s="152">
        <v>2</v>
      </c>
      <c r="E153" s="152">
        <v>1</v>
      </c>
      <c r="F153" s="152">
        <f>1+'2021'!D210+'2021'!D224</f>
        <v>6</v>
      </c>
      <c r="G153" s="120">
        <f t="shared" si="3"/>
        <v>9</v>
      </c>
    </row>
    <row r="154" spans="1:7" ht="30">
      <c r="A154" s="131" t="s">
        <v>350</v>
      </c>
      <c r="B154" s="101" t="s">
        <v>303</v>
      </c>
      <c r="C154" s="104" t="s">
        <v>351</v>
      </c>
      <c r="D154" s="107" t="s">
        <v>272</v>
      </c>
      <c r="E154" s="107" t="s">
        <v>272</v>
      </c>
      <c r="F154" s="152">
        <v>0</v>
      </c>
      <c r="G154" s="120">
        <f t="shared" si="3"/>
        <v>0</v>
      </c>
    </row>
    <row r="155" spans="1:7">
      <c r="A155" s="127" t="s">
        <v>444</v>
      </c>
      <c r="B155" s="127"/>
      <c r="C155" s="128"/>
      <c r="D155" s="119"/>
      <c r="E155" s="107"/>
      <c r="F155" s="152"/>
      <c r="G155" s="120"/>
    </row>
    <row r="156" spans="1:7">
      <c r="A156" s="133" t="s">
        <v>468</v>
      </c>
      <c r="B156" s="133" t="s">
        <v>303</v>
      </c>
      <c r="C156" s="134" t="s">
        <v>469</v>
      </c>
      <c r="D156" s="125">
        <v>1</v>
      </c>
      <c r="E156" s="158" t="s">
        <v>272</v>
      </c>
      <c r="F156" s="156">
        <v>2</v>
      </c>
      <c r="G156" s="126">
        <f t="shared" si="3"/>
        <v>3</v>
      </c>
    </row>
    <row r="157" spans="1:7">
      <c r="D157" s="157"/>
      <c r="E157" s="167"/>
      <c r="F157" s="167"/>
      <c r="G157" s="153"/>
    </row>
    <row r="158" spans="1:7">
      <c r="A158" s="139">
        <v>2022</v>
      </c>
      <c r="B158" s="86"/>
      <c r="C158" s="82"/>
      <c r="D158" s="83"/>
    </row>
    <row r="159" spans="1:7">
      <c r="A159" s="114" t="s">
        <v>432</v>
      </c>
      <c r="B159" s="115" t="s">
        <v>291</v>
      </c>
      <c r="C159" s="115" t="s">
        <v>433</v>
      </c>
      <c r="D159" s="116" t="s">
        <v>434</v>
      </c>
      <c r="E159" s="116" t="s">
        <v>435</v>
      </c>
      <c r="F159" s="116" t="s">
        <v>436</v>
      </c>
      <c r="G159" s="117" t="s">
        <v>437</v>
      </c>
    </row>
    <row r="160" spans="1:7">
      <c r="A160" s="118" t="s">
        <v>438</v>
      </c>
      <c r="B160" s="127"/>
      <c r="C160" s="128"/>
      <c r="D160" s="119"/>
      <c r="G160" s="120"/>
    </row>
    <row r="161" spans="1:7">
      <c r="A161" s="131">
        <v>1.1000000000000001</v>
      </c>
      <c r="B161" s="101" t="s">
        <v>296</v>
      </c>
      <c r="C161" s="104" t="s">
        <v>526</v>
      </c>
      <c r="D161" s="152">
        <v>171849</v>
      </c>
      <c r="E161" s="152">
        <v>0</v>
      </c>
      <c r="F161" s="107">
        <v>0</v>
      </c>
      <c r="G161" s="120">
        <f t="shared" ref="G161:G215" si="4">SUM(D161:F161)</f>
        <v>171849</v>
      </c>
    </row>
    <row r="162" spans="1:7">
      <c r="A162" s="131">
        <v>1.2</v>
      </c>
      <c r="B162" s="101" t="s">
        <v>296</v>
      </c>
      <c r="C162" s="104" t="s">
        <v>297</v>
      </c>
      <c r="D162" s="152">
        <f>8108+9338+2842+1660+453+17554+157.611111111111+1457</f>
        <v>41569.611111111109</v>
      </c>
      <c r="E162" s="107">
        <f>1447+3434+2550</f>
        <v>7431</v>
      </c>
      <c r="F162" s="107">
        <v>0</v>
      </c>
      <c r="G162" s="120">
        <f t="shared" si="4"/>
        <v>49000.611111111109</v>
      </c>
    </row>
    <row r="163" spans="1:7">
      <c r="A163" s="131">
        <v>1.3</v>
      </c>
      <c r="B163" s="101" t="s">
        <v>296</v>
      </c>
      <c r="C163" s="104" t="s">
        <v>318</v>
      </c>
      <c r="D163" s="152">
        <v>71700</v>
      </c>
      <c r="E163" s="107">
        <v>0</v>
      </c>
      <c r="F163" s="107">
        <v>0</v>
      </c>
      <c r="G163" s="120">
        <f t="shared" si="4"/>
        <v>71700</v>
      </c>
    </row>
    <row r="164" spans="1:7">
      <c r="A164" s="131" t="s">
        <v>370</v>
      </c>
      <c r="B164" s="101" t="s">
        <v>303</v>
      </c>
      <c r="C164" s="104" t="s">
        <v>371</v>
      </c>
      <c r="D164" s="152">
        <f>298817+8612</f>
        <v>307429</v>
      </c>
      <c r="E164" s="166">
        <v>0</v>
      </c>
      <c r="F164" s="107">
        <v>0</v>
      </c>
      <c r="G164" s="120">
        <f t="shared" si="4"/>
        <v>307429</v>
      </c>
    </row>
    <row r="165" spans="1:7">
      <c r="A165" s="131" t="s">
        <v>537</v>
      </c>
      <c r="B165" s="101" t="s">
        <v>303</v>
      </c>
      <c r="C165" s="104" t="s">
        <v>540</v>
      </c>
      <c r="D165" s="89">
        <v>0</v>
      </c>
      <c r="E165" s="166">
        <f>1+119</f>
        <v>120</v>
      </c>
      <c r="F165" s="107">
        <v>0</v>
      </c>
      <c r="G165" s="120">
        <f t="shared" si="4"/>
        <v>120</v>
      </c>
    </row>
    <row r="166" spans="1:7">
      <c r="A166" s="131" t="s">
        <v>386</v>
      </c>
      <c r="B166" s="101" t="s">
        <v>303</v>
      </c>
      <c r="C166" s="104" t="s">
        <v>387</v>
      </c>
      <c r="D166" s="152">
        <f>6+21+24</f>
        <v>51</v>
      </c>
      <c r="E166" s="166">
        <v>19</v>
      </c>
      <c r="F166" s="107">
        <v>0</v>
      </c>
      <c r="G166" s="120">
        <f t="shared" si="4"/>
        <v>70</v>
      </c>
    </row>
    <row r="167" spans="1:7">
      <c r="A167" s="118" t="s">
        <v>439</v>
      </c>
      <c r="B167" s="127"/>
      <c r="C167" s="128"/>
      <c r="D167" s="122"/>
      <c r="E167" s="166"/>
      <c r="F167" s="107"/>
      <c r="G167" s="120"/>
    </row>
    <row r="168" spans="1:7">
      <c r="A168" s="131">
        <v>2.1</v>
      </c>
      <c r="B168" s="101" t="s">
        <v>296</v>
      </c>
      <c r="C168" s="104" t="s">
        <v>298</v>
      </c>
      <c r="D168" s="152">
        <f>902+845+82+67+200+1625+110</f>
        <v>3831</v>
      </c>
      <c r="E168" s="152">
        <v>1146.9559999999999</v>
      </c>
      <c r="F168" s="107">
        <v>0</v>
      </c>
      <c r="G168" s="120">
        <f t="shared" si="4"/>
        <v>4977.9560000000001</v>
      </c>
    </row>
    <row r="169" spans="1:7">
      <c r="A169" s="131">
        <v>2.2000000000000002</v>
      </c>
      <c r="B169" s="101" t="s">
        <v>296</v>
      </c>
      <c r="C169" s="104" t="s">
        <v>492</v>
      </c>
      <c r="D169" s="152">
        <v>72645</v>
      </c>
      <c r="E169" s="107">
        <v>0</v>
      </c>
      <c r="F169" s="107">
        <v>0</v>
      </c>
      <c r="G169" s="120">
        <f t="shared" si="4"/>
        <v>72645</v>
      </c>
    </row>
    <row r="170" spans="1:7">
      <c r="A170" s="131">
        <v>2.2999999999999998</v>
      </c>
      <c r="B170" s="101" t="s">
        <v>296</v>
      </c>
      <c r="C170" s="104" t="s">
        <v>448</v>
      </c>
      <c r="D170" s="107">
        <v>6</v>
      </c>
      <c r="E170" s="107">
        <v>0</v>
      </c>
      <c r="F170" s="107">
        <v>0</v>
      </c>
      <c r="G170" s="120">
        <f t="shared" si="4"/>
        <v>6</v>
      </c>
    </row>
    <row r="171" spans="1:7">
      <c r="A171" s="131">
        <v>2.5</v>
      </c>
      <c r="B171" s="101" t="s">
        <v>296</v>
      </c>
      <c r="C171" s="104" t="s">
        <v>529</v>
      </c>
      <c r="D171" s="107">
        <v>10600</v>
      </c>
      <c r="E171" s="107">
        <v>0</v>
      </c>
      <c r="F171" s="107">
        <v>0</v>
      </c>
      <c r="G171" s="120">
        <f t="shared" si="4"/>
        <v>10600</v>
      </c>
    </row>
    <row r="172" spans="1:7">
      <c r="A172" s="131" t="s">
        <v>302</v>
      </c>
      <c r="B172" s="101" t="s">
        <v>303</v>
      </c>
      <c r="C172" s="104" t="s">
        <v>304</v>
      </c>
      <c r="D172" s="107">
        <f>102+407</f>
        <v>509</v>
      </c>
      <c r="E172" s="107">
        <v>0</v>
      </c>
      <c r="F172" s="107">
        <v>0</v>
      </c>
      <c r="G172" s="120">
        <f t="shared" si="4"/>
        <v>509</v>
      </c>
    </row>
    <row r="173" spans="1:7">
      <c r="A173" s="131" t="s">
        <v>324</v>
      </c>
      <c r="B173" s="101" t="s">
        <v>303</v>
      </c>
      <c r="C173" s="104" t="s">
        <v>325</v>
      </c>
      <c r="D173" s="107">
        <v>18206</v>
      </c>
      <c r="E173" s="107">
        <v>0</v>
      </c>
      <c r="F173" s="107">
        <v>0</v>
      </c>
      <c r="G173" s="120">
        <f t="shared" si="4"/>
        <v>18206</v>
      </c>
    </row>
    <row r="174" spans="1:7">
      <c r="A174" s="131" t="s">
        <v>515</v>
      </c>
      <c r="B174" s="101" t="s">
        <v>303</v>
      </c>
      <c r="C174" s="104" t="s">
        <v>527</v>
      </c>
      <c r="D174" s="107">
        <v>346</v>
      </c>
      <c r="E174" s="107">
        <v>0</v>
      </c>
      <c r="F174" s="107">
        <v>0</v>
      </c>
      <c r="G174" s="120">
        <f t="shared" si="4"/>
        <v>346</v>
      </c>
    </row>
    <row r="175" spans="1:7">
      <c r="A175" s="131" t="s">
        <v>326</v>
      </c>
      <c r="B175" s="101" t="s">
        <v>303</v>
      </c>
      <c r="C175" s="104" t="s">
        <v>327</v>
      </c>
      <c r="D175" s="152">
        <f>21+1</f>
        <v>22</v>
      </c>
      <c r="E175" s="107">
        <v>0</v>
      </c>
      <c r="F175" s="107">
        <v>0</v>
      </c>
      <c r="G175" s="120">
        <f t="shared" si="4"/>
        <v>22</v>
      </c>
    </row>
    <row r="176" spans="1:7">
      <c r="A176" s="131" t="s">
        <v>519</v>
      </c>
      <c r="B176" s="101" t="s">
        <v>303</v>
      </c>
      <c r="C176" s="104" t="s">
        <v>530</v>
      </c>
      <c r="D176" s="152">
        <v>3</v>
      </c>
      <c r="E176" s="107">
        <v>0</v>
      </c>
      <c r="F176" s="107">
        <v>0</v>
      </c>
      <c r="G176" s="120">
        <f t="shared" si="4"/>
        <v>3</v>
      </c>
    </row>
    <row r="177" spans="1:7">
      <c r="A177" s="118" t="s">
        <v>440</v>
      </c>
      <c r="B177" s="127"/>
      <c r="C177" s="128"/>
      <c r="D177" s="119"/>
      <c r="E177" s="107"/>
      <c r="F177" s="107"/>
      <c r="G177" s="120"/>
    </row>
    <row r="178" spans="1:7">
      <c r="A178" s="131">
        <v>3.1</v>
      </c>
      <c r="B178" s="101" t="s">
        <v>296</v>
      </c>
      <c r="C178" s="104" t="s">
        <v>314</v>
      </c>
      <c r="D178" s="152">
        <f>15280000+2678+6259+3874+12744</f>
        <v>15305555</v>
      </c>
      <c r="E178" s="152">
        <f>303847+96000</f>
        <v>399847</v>
      </c>
      <c r="F178" s="107">
        <v>0</v>
      </c>
      <c r="G178" s="120">
        <f t="shared" si="4"/>
        <v>15705402</v>
      </c>
    </row>
    <row r="179" spans="1:7">
      <c r="A179" s="131">
        <v>3.2</v>
      </c>
      <c r="B179" s="101" t="s">
        <v>296</v>
      </c>
      <c r="C179" s="104" t="s">
        <v>396</v>
      </c>
      <c r="D179" s="152">
        <f>49+21180</f>
        <v>21229</v>
      </c>
      <c r="E179" s="107">
        <v>0</v>
      </c>
      <c r="F179" s="107">
        <v>0</v>
      </c>
      <c r="G179" s="120">
        <f t="shared" si="4"/>
        <v>21229</v>
      </c>
    </row>
    <row r="180" spans="1:7">
      <c r="A180" s="131">
        <v>3.3</v>
      </c>
      <c r="B180" s="101" t="s">
        <v>296</v>
      </c>
      <c r="C180" s="104" t="s">
        <v>299</v>
      </c>
      <c r="D180" s="152">
        <f>342400+380000</f>
        <v>722400</v>
      </c>
      <c r="E180" s="107">
        <v>0</v>
      </c>
      <c r="F180" s="107">
        <v>0</v>
      </c>
      <c r="G180" s="120">
        <f t="shared" si="4"/>
        <v>722400</v>
      </c>
    </row>
    <row r="181" spans="1:7">
      <c r="A181" s="131" t="s">
        <v>452</v>
      </c>
      <c r="B181" s="101" t="s">
        <v>303</v>
      </c>
      <c r="C181" s="104" t="s">
        <v>453</v>
      </c>
      <c r="D181" s="152">
        <v>9690320</v>
      </c>
      <c r="E181" s="107">
        <v>560566.94017228996</v>
      </c>
      <c r="F181" s="107">
        <v>0</v>
      </c>
      <c r="G181" s="120">
        <f t="shared" si="4"/>
        <v>10250886.94017229</v>
      </c>
    </row>
    <row r="182" spans="1:7">
      <c r="A182" s="131" t="s">
        <v>356</v>
      </c>
      <c r="B182" s="101" t="s">
        <v>303</v>
      </c>
      <c r="C182" s="104" t="s">
        <v>357</v>
      </c>
      <c r="D182" s="152">
        <v>0</v>
      </c>
      <c r="E182" s="152">
        <v>0</v>
      </c>
      <c r="F182" s="152">
        <v>300</v>
      </c>
      <c r="G182" s="120">
        <f t="shared" si="4"/>
        <v>300</v>
      </c>
    </row>
    <row r="183" spans="1:7">
      <c r="A183" s="131" t="s">
        <v>328</v>
      </c>
      <c r="B183" s="101" t="s">
        <v>303</v>
      </c>
      <c r="C183" s="104" t="s">
        <v>329</v>
      </c>
      <c r="D183" s="107">
        <v>1</v>
      </c>
      <c r="E183" s="107">
        <v>232</v>
      </c>
      <c r="F183" s="152">
        <v>0</v>
      </c>
      <c r="G183" s="120">
        <f t="shared" si="4"/>
        <v>233</v>
      </c>
    </row>
    <row r="184" spans="1:7">
      <c r="A184" s="131" t="s">
        <v>315</v>
      </c>
      <c r="B184" s="101" t="s">
        <v>303</v>
      </c>
      <c r="C184" s="104" t="s">
        <v>316</v>
      </c>
      <c r="D184" s="152">
        <f>2+1+1+3</f>
        <v>7</v>
      </c>
      <c r="E184" s="107">
        <v>0</v>
      </c>
      <c r="F184" s="107">
        <f>1+1</f>
        <v>2</v>
      </c>
      <c r="G184" s="120">
        <f t="shared" si="4"/>
        <v>9</v>
      </c>
    </row>
    <row r="185" spans="1:7">
      <c r="A185" s="131" t="s">
        <v>455</v>
      </c>
      <c r="B185" s="101" t="s">
        <v>303</v>
      </c>
      <c r="C185" s="104" t="s">
        <v>456</v>
      </c>
      <c r="D185" s="152">
        <v>9300</v>
      </c>
      <c r="E185" s="107">
        <v>0</v>
      </c>
      <c r="F185" s="107">
        <v>0</v>
      </c>
      <c r="G185" s="120">
        <f t="shared" si="4"/>
        <v>9300</v>
      </c>
    </row>
    <row r="186" spans="1:7">
      <c r="A186" s="131" t="s">
        <v>520</v>
      </c>
      <c r="B186" s="101" t="s">
        <v>303</v>
      </c>
      <c r="C186" s="104" t="s">
        <v>531</v>
      </c>
      <c r="D186" s="152">
        <v>1</v>
      </c>
      <c r="E186" s="107">
        <v>0</v>
      </c>
      <c r="F186" s="107">
        <v>0</v>
      </c>
      <c r="G186" s="120">
        <f t="shared" si="4"/>
        <v>1</v>
      </c>
    </row>
    <row r="187" spans="1:7">
      <c r="A187" s="131" t="s">
        <v>380</v>
      </c>
      <c r="B187" s="101" t="s">
        <v>303</v>
      </c>
      <c r="C187" s="104" t="s">
        <v>381</v>
      </c>
      <c r="D187" s="152">
        <f>1+1</f>
        <v>2</v>
      </c>
      <c r="E187" s="107">
        <v>0</v>
      </c>
      <c r="F187" s="107">
        <v>0</v>
      </c>
      <c r="G187" s="120">
        <f t="shared" si="4"/>
        <v>2</v>
      </c>
    </row>
    <row r="188" spans="1:7">
      <c r="A188" s="131" t="s">
        <v>397</v>
      </c>
      <c r="B188" s="101" t="s">
        <v>303</v>
      </c>
      <c r="C188" s="104" t="s">
        <v>398</v>
      </c>
      <c r="D188" s="152">
        <v>1</v>
      </c>
      <c r="E188" s="107">
        <v>1</v>
      </c>
      <c r="F188" s="107">
        <v>0</v>
      </c>
      <c r="G188" s="120">
        <f t="shared" si="4"/>
        <v>2</v>
      </c>
    </row>
    <row r="189" spans="1:7">
      <c r="A189" s="131" t="s">
        <v>305</v>
      </c>
      <c r="B189" s="101" t="s">
        <v>303</v>
      </c>
      <c r="C189" s="104" t="s">
        <v>306</v>
      </c>
      <c r="D189" s="152">
        <f>2+1+2</f>
        <v>5</v>
      </c>
      <c r="E189" s="152">
        <v>27</v>
      </c>
      <c r="F189" s="107">
        <v>0</v>
      </c>
      <c r="G189" s="120">
        <f t="shared" si="4"/>
        <v>32</v>
      </c>
    </row>
    <row r="190" spans="1:7">
      <c r="A190" s="131" t="s">
        <v>330</v>
      </c>
      <c r="B190" s="101" t="s">
        <v>303</v>
      </c>
      <c r="C190" s="104" t="s">
        <v>331</v>
      </c>
      <c r="D190" s="107">
        <f>2+2+2</f>
        <v>6</v>
      </c>
      <c r="E190" s="107">
        <v>0</v>
      </c>
      <c r="F190" s="107">
        <v>0</v>
      </c>
      <c r="G190" s="120">
        <f t="shared" si="4"/>
        <v>6</v>
      </c>
    </row>
    <row r="191" spans="1:7">
      <c r="A191" s="131" t="s">
        <v>307</v>
      </c>
      <c r="B191" s="101" t="s">
        <v>303</v>
      </c>
      <c r="C191" s="104" t="s">
        <v>308</v>
      </c>
      <c r="D191" s="152">
        <f>60.5+770+63+1090</f>
        <v>1983.5</v>
      </c>
      <c r="E191" s="107">
        <v>0</v>
      </c>
      <c r="F191" s="107">
        <v>0</v>
      </c>
      <c r="G191" s="120">
        <f t="shared" si="4"/>
        <v>1983.5</v>
      </c>
    </row>
    <row r="192" spans="1:7">
      <c r="A192" s="131" t="s">
        <v>309</v>
      </c>
      <c r="B192" s="101" t="s">
        <v>303</v>
      </c>
      <c r="C192" s="104" t="s">
        <v>310</v>
      </c>
      <c r="D192" s="107">
        <f>1+7</f>
        <v>8</v>
      </c>
      <c r="E192" s="107">
        <v>0</v>
      </c>
      <c r="F192" s="107">
        <v>0</v>
      </c>
      <c r="G192" s="120">
        <f t="shared" si="4"/>
        <v>8</v>
      </c>
    </row>
    <row r="193" spans="1:7">
      <c r="A193" s="118" t="s">
        <v>441</v>
      </c>
      <c r="B193" s="101"/>
      <c r="C193" s="104"/>
      <c r="D193" s="154"/>
      <c r="E193" s="107"/>
      <c r="F193" s="107"/>
      <c r="G193" s="120"/>
    </row>
    <row r="194" spans="1:7">
      <c r="A194" s="131">
        <v>4.0999999999999996</v>
      </c>
      <c r="B194" s="101" t="s">
        <v>296</v>
      </c>
      <c r="C194" s="104" t="s">
        <v>300</v>
      </c>
      <c r="D194" s="152">
        <f>450800+617978+1089888+2800924+100000</f>
        <v>5059590</v>
      </c>
      <c r="E194" s="152">
        <v>30000</v>
      </c>
      <c r="F194" s="107">
        <v>0</v>
      </c>
      <c r="G194" s="120">
        <f t="shared" si="4"/>
        <v>5089590</v>
      </c>
    </row>
    <row r="195" spans="1:7">
      <c r="A195" s="131">
        <v>4.2</v>
      </c>
      <c r="B195" s="101" t="s">
        <v>296</v>
      </c>
      <c r="C195" s="104" t="s">
        <v>320</v>
      </c>
      <c r="D195" s="152">
        <v>3</v>
      </c>
      <c r="E195" s="107">
        <v>0</v>
      </c>
      <c r="F195" s="107">
        <v>0</v>
      </c>
      <c r="G195" s="120">
        <f t="shared" si="4"/>
        <v>3</v>
      </c>
    </row>
    <row r="196" spans="1:7">
      <c r="A196" s="131">
        <v>4.3</v>
      </c>
      <c r="B196" s="101" t="s">
        <v>296</v>
      </c>
      <c r="C196" s="104" t="s">
        <v>321</v>
      </c>
      <c r="D196" s="152">
        <f>2+1+1+1</f>
        <v>5</v>
      </c>
      <c r="E196" s="107">
        <v>0</v>
      </c>
      <c r="F196" s="107">
        <v>0</v>
      </c>
      <c r="G196" s="120">
        <f t="shared" si="4"/>
        <v>5</v>
      </c>
    </row>
    <row r="197" spans="1:7">
      <c r="A197" s="131" t="s">
        <v>332</v>
      </c>
      <c r="B197" s="101" t="s">
        <v>303</v>
      </c>
      <c r="C197" s="104" t="s">
        <v>333</v>
      </c>
      <c r="D197" s="152">
        <f>2+2+1+1</f>
        <v>6</v>
      </c>
      <c r="E197" s="107">
        <v>0</v>
      </c>
      <c r="F197" s="107">
        <v>0</v>
      </c>
      <c r="G197" s="120">
        <f t="shared" si="4"/>
        <v>6</v>
      </c>
    </row>
    <row r="198" spans="1:7">
      <c r="A198" s="131" t="s">
        <v>311</v>
      </c>
      <c r="B198" s="101" t="s">
        <v>303</v>
      </c>
      <c r="C198" s="104" t="s">
        <v>312</v>
      </c>
      <c r="D198" s="152">
        <f>1+5+6+6+4+2+24</f>
        <v>48</v>
      </c>
      <c r="E198" s="107">
        <v>0</v>
      </c>
      <c r="F198" s="107">
        <v>0</v>
      </c>
      <c r="G198" s="120">
        <f t="shared" si="4"/>
        <v>48</v>
      </c>
    </row>
    <row r="199" spans="1:7">
      <c r="A199" s="131" t="s">
        <v>334</v>
      </c>
      <c r="B199" s="101" t="s">
        <v>303</v>
      </c>
      <c r="C199" s="104" t="s">
        <v>335</v>
      </c>
      <c r="D199" s="152">
        <f>3+3+10</f>
        <v>16</v>
      </c>
      <c r="E199" s="107">
        <v>0</v>
      </c>
      <c r="F199" s="107">
        <v>0</v>
      </c>
      <c r="G199" s="120">
        <f t="shared" si="4"/>
        <v>16</v>
      </c>
    </row>
    <row r="200" spans="1:7">
      <c r="A200" s="131" t="s">
        <v>399</v>
      </c>
      <c r="B200" s="101" t="s">
        <v>303</v>
      </c>
      <c r="C200" s="104" t="s">
        <v>400</v>
      </c>
      <c r="D200" s="152">
        <v>1</v>
      </c>
      <c r="E200" s="107">
        <v>0</v>
      </c>
      <c r="F200" s="107">
        <v>0</v>
      </c>
      <c r="G200" s="120">
        <f t="shared" si="4"/>
        <v>1</v>
      </c>
    </row>
    <row r="201" spans="1:7">
      <c r="A201" s="118" t="s">
        <v>442</v>
      </c>
      <c r="B201" s="127"/>
      <c r="C201" s="128"/>
      <c r="D201" s="119"/>
      <c r="E201" s="107"/>
      <c r="F201" s="107"/>
      <c r="G201" s="120"/>
    </row>
    <row r="202" spans="1:7">
      <c r="A202" s="131">
        <v>5.0999999999999996</v>
      </c>
      <c r="B202" s="101" t="s">
        <v>296</v>
      </c>
      <c r="C202" s="104" t="s">
        <v>301</v>
      </c>
      <c r="D202" s="152">
        <v>344806</v>
      </c>
      <c r="E202" s="107">
        <v>0</v>
      </c>
      <c r="F202" s="107">
        <v>0</v>
      </c>
      <c r="G202" s="120">
        <f t="shared" si="4"/>
        <v>344806</v>
      </c>
    </row>
    <row r="203" spans="1:7">
      <c r="A203" s="131">
        <v>5.3</v>
      </c>
      <c r="B203" s="101" t="s">
        <v>296</v>
      </c>
      <c r="C203" s="104" t="s">
        <v>394</v>
      </c>
      <c r="D203" s="152">
        <v>1382</v>
      </c>
      <c r="E203" s="107">
        <v>0</v>
      </c>
      <c r="F203" s="107">
        <v>0</v>
      </c>
      <c r="G203" s="120">
        <f t="shared" si="4"/>
        <v>1382</v>
      </c>
    </row>
    <row r="204" spans="1:7">
      <c r="A204" s="131" t="s">
        <v>388</v>
      </c>
      <c r="B204" s="101" t="s">
        <v>303</v>
      </c>
      <c r="C204" s="104" t="s">
        <v>389</v>
      </c>
      <c r="D204" s="152">
        <f>21+2</f>
        <v>23</v>
      </c>
      <c r="E204" s="107">
        <v>27</v>
      </c>
      <c r="F204" s="107">
        <v>0</v>
      </c>
      <c r="G204" s="120">
        <f t="shared" si="4"/>
        <v>50</v>
      </c>
    </row>
    <row r="205" spans="1:7">
      <c r="A205" s="131" t="s">
        <v>517</v>
      </c>
      <c r="B205" s="101" t="s">
        <v>303</v>
      </c>
      <c r="C205" s="104" t="s">
        <v>528</v>
      </c>
      <c r="D205" s="166">
        <f>63+2694</f>
        <v>2757</v>
      </c>
      <c r="E205" s="152">
        <v>0</v>
      </c>
      <c r="F205" s="107">
        <v>0</v>
      </c>
      <c r="G205" s="120">
        <f t="shared" si="4"/>
        <v>2757</v>
      </c>
    </row>
    <row r="206" spans="1:7">
      <c r="A206" s="131" t="s">
        <v>523</v>
      </c>
      <c r="B206" s="101" t="s">
        <v>303</v>
      </c>
      <c r="C206" s="104" t="s">
        <v>532</v>
      </c>
      <c r="D206" s="152">
        <v>1940</v>
      </c>
      <c r="E206" s="107">
        <v>896</v>
      </c>
      <c r="F206" s="107">
        <v>0</v>
      </c>
      <c r="G206" s="120">
        <f t="shared" si="4"/>
        <v>2836</v>
      </c>
    </row>
    <row r="207" spans="1:7">
      <c r="A207" s="131" t="s">
        <v>485</v>
      </c>
      <c r="B207" s="101" t="s">
        <v>303</v>
      </c>
      <c r="C207" s="104" t="s">
        <v>486</v>
      </c>
      <c r="D207" s="152">
        <v>0</v>
      </c>
      <c r="E207" s="107">
        <v>1</v>
      </c>
      <c r="F207" s="107">
        <v>0</v>
      </c>
      <c r="G207" s="120">
        <f t="shared" si="4"/>
        <v>1</v>
      </c>
    </row>
    <row r="208" spans="1:7">
      <c r="A208" s="118" t="s">
        <v>443</v>
      </c>
      <c r="B208" s="101"/>
      <c r="C208" s="104"/>
      <c r="D208" s="152"/>
      <c r="E208" s="152"/>
      <c r="F208" s="107"/>
      <c r="G208" s="120"/>
    </row>
    <row r="209" spans="1:7">
      <c r="A209" s="131">
        <v>6.1</v>
      </c>
      <c r="B209" s="101" t="s">
        <v>296</v>
      </c>
      <c r="C209" s="104" t="s">
        <v>344</v>
      </c>
      <c r="D209" s="152">
        <f>1+1</f>
        <v>2</v>
      </c>
      <c r="E209" s="107">
        <f>1+1</f>
        <v>2</v>
      </c>
      <c r="F209" s="107">
        <v>1</v>
      </c>
      <c r="G209" s="120">
        <f t="shared" si="4"/>
        <v>5</v>
      </c>
    </row>
    <row r="210" spans="1:7">
      <c r="A210" s="131">
        <v>6.2</v>
      </c>
      <c r="B210" s="101" t="s">
        <v>296</v>
      </c>
      <c r="C210" s="104" t="s">
        <v>359</v>
      </c>
      <c r="D210" s="152">
        <f>2+10+1+1+1+1</f>
        <v>16</v>
      </c>
      <c r="E210" s="107">
        <v>1</v>
      </c>
      <c r="F210" s="107">
        <v>1</v>
      </c>
      <c r="G210" s="120">
        <f t="shared" si="4"/>
        <v>18</v>
      </c>
    </row>
    <row r="211" spans="1:7" ht="30">
      <c r="A211" s="131" t="s">
        <v>340</v>
      </c>
      <c r="B211" s="101" t="s">
        <v>303</v>
      </c>
      <c r="C211" s="104" t="s">
        <v>341</v>
      </c>
      <c r="D211" s="152">
        <f>1189+2+265+108+281+134</f>
        <v>1979</v>
      </c>
      <c r="E211" s="152">
        <v>0</v>
      </c>
      <c r="F211" s="152">
        <f>303+127</f>
        <v>430</v>
      </c>
      <c r="G211" s="120">
        <f t="shared" si="4"/>
        <v>2409</v>
      </c>
    </row>
    <row r="212" spans="1:7" ht="30">
      <c r="A212" s="131" t="s">
        <v>365</v>
      </c>
      <c r="B212" s="101" t="s">
        <v>303</v>
      </c>
      <c r="C212" s="104" t="s">
        <v>366</v>
      </c>
      <c r="D212" s="152">
        <v>0</v>
      </c>
      <c r="E212" s="152">
        <v>1</v>
      </c>
      <c r="F212" s="107">
        <v>0</v>
      </c>
      <c r="G212" s="120">
        <f t="shared" si="4"/>
        <v>1</v>
      </c>
    </row>
    <row r="213" spans="1:7">
      <c r="A213" s="131" t="s">
        <v>429</v>
      </c>
      <c r="B213" s="101" t="s">
        <v>303</v>
      </c>
      <c r="C213" s="104" t="s">
        <v>430</v>
      </c>
      <c r="D213" s="152">
        <v>0</v>
      </c>
      <c r="E213" s="152">
        <v>0</v>
      </c>
      <c r="F213" s="152">
        <v>1</v>
      </c>
      <c r="G213" s="120">
        <f t="shared" si="4"/>
        <v>1</v>
      </c>
    </row>
    <row r="214" spans="1:7">
      <c r="A214" s="127" t="s">
        <v>444</v>
      </c>
      <c r="B214" s="127"/>
      <c r="C214" s="128"/>
      <c r="D214" s="119"/>
      <c r="E214" s="107"/>
      <c r="F214" s="152"/>
      <c r="G214" s="120"/>
    </row>
    <row r="215" spans="1:7">
      <c r="A215" s="133" t="s">
        <v>468</v>
      </c>
      <c r="B215" s="133" t="s">
        <v>303</v>
      </c>
      <c r="C215" s="134" t="s">
        <v>469</v>
      </c>
      <c r="D215" s="125">
        <v>9</v>
      </c>
      <c r="E215" s="158">
        <v>0</v>
      </c>
      <c r="F215" s="156">
        <v>0</v>
      </c>
      <c r="G215" s="126">
        <f t="shared" si="4"/>
        <v>9</v>
      </c>
    </row>
    <row r="216" spans="1:7">
      <c r="D216" s="157"/>
      <c r="E216" s="167"/>
      <c r="F216" s="167"/>
      <c r="G216" s="15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35F54F-177B-488A-8C5C-AEF3124FB63D}">
  <ds:schemaRefs>
    <ds:schemaRef ds:uri="http://schemas.microsoft.com/office/2006/documentManagement/types"/>
    <ds:schemaRef ds:uri="http://purl.org/dc/elements/1.1/"/>
    <ds:schemaRef ds:uri="a4fb19f8-e303-47ed-b2f8-d8a5044c492f"/>
    <ds:schemaRef ds:uri="http://schemas.openxmlformats.org/package/2006/metadata/core-properties"/>
    <ds:schemaRef ds:uri="http://schemas.microsoft.com/office/infopath/2007/PartnerControls"/>
    <ds:schemaRef ds:uri="http://purl.org/dc/dcmitype/"/>
    <ds:schemaRef ds:uri="http://schemas.microsoft.com/office/2006/metadata/properties"/>
    <ds:schemaRef ds:uri="http://purl.org/dc/terms/"/>
    <ds:schemaRef ds:uri="600e8ff9-9ee0-49b5-be24-8a4cae0e22ab"/>
    <ds:schemaRef ds:uri="c1fdd505-2570-46c2-bd04-3e0f2d874cf5"/>
    <ds:schemaRef ds:uri="http://www.w3.org/XML/1998/namespace"/>
  </ds:schemaRefs>
</ds:datastoreItem>
</file>

<file path=customXml/itemProps2.xml><?xml version="1.0" encoding="utf-8"?>
<ds:datastoreItem xmlns:ds="http://schemas.openxmlformats.org/officeDocument/2006/customXml" ds:itemID="{3199AF2A-D894-41F4-B22D-E390FCAC2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DC749C-A8E0-460A-A023-DE08A1C1E1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2010-2018</vt:lpstr>
      <vt:lpstr>2019</vt:lpstr>
      <vt:lpstr>2020</vt:lpstr>
      <vt:lpstr>2019-2020 Aggregate</vt:lpstr>
      <vt:lpstr>2021</vt:lpstr>
      <vt:lpstr>2019-2021 Aggregate</vt:lpstr>
      <vt:lpstr>2022</vt:lpstr>
      <vt:lpstr>2019-2022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Sharon Lynn Base Dela Torre</cp:lastModifiedBy>
  <cp:revision/>
  <dcterms:created xsi:type="dcterms:W3CDTF">2019-04-10T04:32:39Z</dcterms:created>
  <dcterms:modified xsi:type="dcterms:W3CDTF">2023-04-09T06:05:50Z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ies>
</file>