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8AC2F575-C0F6-8D40-B7D5-A73F27CD8042}" xr6:coauthVersionLast="47" xr6:coauthVersionMax="47" xr10:uidLastSave="{E071832E-5E26-461D-BDEE-A891DFE05B5E}"/>
  <bookViews>
    <workbookView xWindow="320" yWindow="1480" windowWidth="28000" windowHeight="16100" firstSheet="6" activeTab="7" xr2:uid="{00000000-000D-0000-FFFF-FFFF00000000}"/>
  </bookViews>
  <sheets>
    <sheet name="2010-2018" sheetId="1" r:id="rId1"/>
    <sheet name="2019" sheetId="2" r:id="rId2"/>
    <sheet name="2020" sheetId="5" r:id="rId3"/>
    <sheet name="2019-2020 Aggregate" sheetId="4" r:id="rId4"/>
    <sheet name="2021" sheetId="6" r:id="rId5"/>
    <sheet name="2019-2021 Aggregate" sheetId="7" r:id="rId6"/>
    <sheet name="2022" sheetId="8" r:id="rId7"/>
    <sheet name="2019-2022 Aggregate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2" i="9" l="1"/>
  <c r="G123" i="9"/>
  <c r="G124" i="9"/>
  <c r="G126" i="9"/>
  <c r="G127" i="9"/>
  <c r="G128" i="9"/>
  <c r="G129" i="9"/>
  <c r="G131" i="9"/>
  <c r="G132" i="9"/>
  <c r="G133" i="9"/>
  <c r="G134" i="9"/>
  <c r="G135" i="9"/>
  <c r="G136" i="9"/>
  <c r="G138" i="9"/>
  <c r="G139" i="9"/>
  <c r="G141" i="9"/>
  <c r="G142" i="9"/>
  <c r="G143" i="9"/>
  <c r="G144" i="9"/>
  <c r="G145" i="9"/>
  <c r="G146" i="9"/>
  <c r="G147" i="9"/>
  <c r="G148" i="9"/>
  <c r="D145" i="9"/>
  <c r="D144" i="9"/>
  <c r="D135" i="9"/>
  <c r="D127" i="9"/>
  <c r="G121" i="9"/>
  <c r="G116" i="9"/>
  <c r="G115" i="9"/>
  <c r="D113" i="9"/>
  <c r="G113" i="9" s="1"/>
  <c r="D112" i="9"/>
  <c r="G112" i="9" s="1"/>
  <c r="G111" i="9"/>
  <c r="G110" i="9"/>
  <c r="D109" i="9"/>
  <c r="G109" i="9" s="1"/>
  <c r="D108" i="9"/>
  <c r="G108" i="9" s="1"/>
  <c r="D107" i="9"/>
  <c r="G107" i="9" s="1"/>
  <c r="G105" i="9"/>
  <c r="G104" i="9"/>
  <c r="D103" i="9"/>
  <c r="G103" i="9" s="1"/>
  <c r="G102" i="9"/>
  <c r="G101" i="9"/>
  <c r="D100" i="9"/>
  <c r="G100" i="9" s="1"/>
  <c r="G98" i="9"/>
  <c r="D97" i="9"/>
  <c r="G97" i="9" s="1"/>
  <c r="D96" i="9"/>
  <c r="G96" i="9" s="1"/>
  <c r="D95" i="9"/>
  <c r="G95" i="9" s="1"/>
  <c r="G94" i="9"/>
  <c r="G93" i="9"/>
  <c r="D92" i="9"/>
  <c r="G92" i="9" s="1"/>
  <c r="G90" i="9"/>
  <c r="G89" i="9"/>
  <c r="G88" i="9"/>
  <c r="G87" i="9"/>
  <c r="G86" i="9"/>
  <c r="D84" i="9"/>
  <c r="G84" i="9" s="1"/>
  <c r="G83" i="9"/>
  <c r="G82" i="9"/>
  <c r="G81" i="9"/>
  <c r="D80" i="9"/>
  <c r="G80" i="9" s="1"/>
  <c r="D79" i="9"/>
  <c r="G79" i="9" s="1"/>
  <c r="D78" i="9"/>
  <c r="G78" i="9" s="1"/>
  <c r="G77" i="9"/>
  <c r="D75" i="9"/>
  <c r="G75" i="9" s="1"/>
  <c r="G74" i="9"/>
  <c r="D73" i="9"/>
  <c r="G73" i="9" s="1"/>
  <c r="F68" i="9"/>
  <c r="G68" i="9" s="1"/>
  <c r="G67" i="9"/>
  <c r="G65" i="9"/>
  <c r="D64" i="9"/>
  <c r="G64" i="9" s="1"/>
  <c r="D63" i="9"/>
  <c r="G63" i="9" s="1"/>
  <c r="G62" i="9"/>
  <c r="G61" i="9"/>
  <c r="F60" i="9"/>
  <c r="D60" i="9"/>
  <c r="D59" i="9"/>
  <c r="G59" i="9" s="1"/>
  <c r="F58" i="9"/>
  <c r="G58" i="9" s="1"/>
  <c r="D56" i="9"/>
  <c r="G56" i="9" s="1"/>
  <c r="G55" i="9"/>
  <c r="G53" i="9"/>
  <c r="G52" i="9"/>
  <c r="G51" i="9"/>
  <c r="G49" i="9"/>
  <c r="G48" i="9"/>
  <c r="G47" i="9"/>
  <c r="G46" i="9"/>
  <c r="G45" i="9"/>
  <c r="G43" i="9"/>
  <c r="D42" i="9"/>
  <c r="G42" i="9" s="1"/>
  <c r="D41" i="9"/>
  <c r="G41" i="9" s="1"/>
  <c r="G40" i="9"/>
  <c r="G39" i="9"/>
  <c r="G38" i="9"/>
  <c r="D37" i="9"/>
  <c r="G37" i="9" s="1"/>
  <c r="G35" i="9"/>
  <c r="D34" i="9"/>
  <c r="G34" i="9" s="1"/>
  <c r="G33" i="9"/>
  <c r="D32" i="9"/>
  <c r="G32" i="9" s="1"/>
  <c r="G31" i="9"/>
  <c r="D30" i="9"/>
  <c r="G30" i="9" s="1"/>
  <c r="G25" i="9"/>
  <c r="G24" i="9"/>
  <c r="G22" i="9"/>
  <c r="G21" i="9"/>
  <c r="G20" i="9"/>
  <c r="G18" i="9"/>
  <c r="G17" i="9"/>
  <c r="G16" i="9"/>
  <c r="G14" i="9"/>
  <c r="G13" i="9"/>
  <c r="G12" i="9"/>
  <c r="G11" i="9"/>
  <c r="G10" i="9"/>
  <c r="G8" i="9"/>
  <c r="G6" i="9"/>
  <c r="G74" i="7"/>
  <c r="G75" i="7"/>
  <c r="G77" i="7"/>
  <c r="G78" i="7"/>
  <c r="G79" i="7"/>
  <c r="G80" i="7"/>
  <c r="G81" i="7"/>
  <c r="G82" i="7"/>
  <c r="G83" i="7"/>
  <c r="G84" i="7"/>
  <c r="G86" i="7"/>
  <c r="G87" i="7"/>
  <c r="G88" i="7"/>
  <c r="G89" i="7"/>
  <c r="G90" i="7"/>
  <c r="G92" i="7"/>
  <c r="G93" i="7"/>
  <c r="G94" i="7"/>
  <c r="G95" i="7"/>
  <c r="G96" i="7"/>
  <c r="G97" i="7"/>
  <c r="G98" i="7"/>
  <c r="G100" i="7"/>
  <c r="G101" i="7"/>
  <c r="G102" i="7"/>
  <c r="G103" i="7"/>
  <c r="G104" i="7"/>
  <c r="G105" i="7"/>
  <c r="G107" i="7"/>
  <c r="G108" i="7"/>
  <c r="G109" i="7"/>
  <c r="G110" i="7"/>
  <c r="G111" i="7"/>
  <c r="G112" i="7"/>
  <c r="G113" i="7"/>
  <c r="G115" i="7"/>
  <c r="G116" i="7"/>
  <c r="D112" i="7"/>
  <c r="D84" i="7"/>
  <c r="D108" i="7"/>
  <c r="D109" i="7"/>
  <c r="D103" i="7"/>
  <c r="D80" i="7"/>
  <c r="D75" i="7"/>
  <c r="D100" i="7"/>
  <c r="D78" i="7"/>
  <c r="D73" i="7"/>
  <c r="G73" i="7" s="1"/>
  <c r="D113" i="7"/>
  <c r="D107" i="7"/>
  <c r="D96" i="7"/>
  <c r="D95" i="7"/>
  <c r="D92" i="7"/>
  <c r="D79" i="7"/>
  <c r="D97" i="7"/>
  <c r="F68" i="7"/>
  <c r="G68" i="7" s="1"/>
  <c r="G67" i="7"/>
  <c r="G65" i="7"/>
  <c r="D64" i="7"/>
  <c r="G64" i="7" s="1"/>
  <c r="D63" i="7"/>
  <c r="G63" i="7" s="1"/>
  <c r="G62" i="7"/>
  <c r="G61" i="7"/>
  <c r="F60" i="7"/>
  <c r="D60" i="7"/>
  <c r="D59" i="7"/>
  <c r="G59" i="7" s="1"/>
  <c r="F58" i="7"/>
  <c r="G58" i="7" s="1"/>
  <c r="D56" i="7"/>
  <c r="G56" i="7" s="1"/>
  <c r="G55" i="7"/>
  <c r="G53" i="7"/>
  <c r="G52" i="7"/>
  <c r="G51" i="7"/>
  <c r="G49" i="7"/>
  <c r="G48" i="7"/>
  <c r="G47" i="7"/>
  <c r="G46" i="7"/>
  <c r="G45" i="7"/>
  <c r="G43" i="7"/>
  <c r="D42" i="7"/>
  <c r="G42" i="7" s="1"/>
  <c r="D41" i="7"/>
  <c r="G41" i="7" s="1"/>
  <c r="G40" i="7"/>
  <c r="G39" i="7"/>
  <c r="G38" i="7"/>
  <c r="D37" i="7"/>
  <c r="G37" i="7" s="1"/>
  <c r="G35" i="7"/>
  <c r="D34" i="7"/>
  <c r="G34" i="7" s="1"/>
  <c r="G33" i="7"/>
  <c r="D32" i="7"/>
  <c r="G32" i="7" s="1"/>
  <c r="G31" i="7"/>
  <c r="D30" i="7"/>
  <c r="G30" i="7" s="1"/>
  <c r="G25" i="7"/>
  <c r="G24" i="7"/>
  <c r="G22" i="7"/>
  <c r="G21" i="7"/>
  <c r="G20" i="7"/>
  <c r="G18" i="7"/>
  <c r="G17" i="7"/>
  <c r="G16" i="7"/>
  <c r="G14" i="7"/>
  <c r="G13" i="7"/>
  <c r="G12" i="7"/>
  <c r="G11" i="7"/>
  <c r="G10" i="7"/>
  <c r="G8" i="7"/>
  <c r="G6" i="7"/>
  <c r="G31" i="4"/>
  <c r="D32" i="4"/>
  <c r="G32" i="4"/>
  <c r="G33" i="4"/>
  <c r="D34" i="4"/>
  <c r="G34" i="4"/>
  <c r="G35" i="4"/>
  <c r="D37" i="4"/>
  <c r="G37" i="4"/>
  <c r="G38" i="4"/>
  <c r="G39" i="4"/>
  <c r="G40" i="4"/>
  <c r="D41" i="4"/>
  <c r="G41" i="4"/>
  <c r="D42" i="4"/>
  <c r="G42" i="4"/>
  <c r="G43" i="4"/>
  <c r="G45" i="4"/>
  <c r="G46" i="4"/>
  <c r="G47" i="4"/>
  <c r="G48" i="4"/>
  <c r="G49" i="4"/>
  <c r="G51" i="4"/>
  <c r="G52" i="4"/>
  <c r="G53" i="4"/>
  <c r="G55" i="4"/>
  <c r="D56" i="4"/>
  <c r="G56" i="4"/>
  <c r="F58" i="4"/>
  <c r="G58" i="4"/>
  <c r="D59" i="4"/>
  <c r="G59" i="4"/>
  <c r="D60" i="4"/>
  <c r="F60" i="4"/>
  <c r="G60" i="4"/>
  <c r="G61" i="4"/>
  <c r="G62" i="4"/>
  <c r="D63" i="4"/>
  <c r="G63" i="4"/>
  <c r="D64" i="4"/>
  <c r="G64" i="4"/>
  <c r="G65" i="4"/>
  <c r="G67" i="4"/>
  <c r="F68" i="4"/>
  <c r="G68" i="4"/>
  <c r="D30" i="4"/>
  <c r="G30" i="4"/>
  <c r="G11" i="4"/>
  <c r="G12" i="4"/>
  <c r="G13" i="4"/>
  <c r="G14" i="4"/>
  <c r="G16" i="4"/>
  <c r="G17" i="4"/>
  <c r="G18" i="4"/>
  <c r="G20" i="4"/>
  <c r="G21" i="4"/>
  <c r="G22" i="4"/>
  <c r="G24" i="4"/>
  <c r="G25" i="4"/>
  <c r="G8" i="4"/>
  <c r="G10" i="4"/>
  <c r="G6" i="4"/>
  <c r="G60" i="9" l="1"/>
  <c r="G60" i="7"/>
</calcChain>
</file>

<file path=xl/sharedStrings.xml><?xml version="1.0" encoding="utf-8"?>
<sst xmlns="http://schemas.openxmlformats.org/spreadsheetml/2006/main" count="1928" uniqueCount="374">
  <si>
    <t>BANGLADESH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</si>
  <si>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</si>
  <si>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</si>
  <si>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</si>
  <si>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</si>
  <si>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</si>
  <si>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</si>
  <si>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</si>
  <si>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</si>
  <si>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</si>
  <si>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</si>
  <si>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</si>
  <si>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</si>
  <si>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</si>
  <si>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</si>
  <si>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</si>
  <si>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</si>
  <si>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</si>
  <si>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</si>
  <si>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</si>
  <si>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</si>
  <si>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</si>
  <si>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</si>
  <si>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</si>
  <si>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</si>
  <si>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</si>
  <si>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</si>
  <si>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</si>
  <si>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</si>
  <si>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</si>
  <si>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</si>
  <si>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</si>
  <si>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</si>
  <si>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</si>
  <si>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</si>
  <si>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</si>
  <si>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</si>
  <si>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</si>
  <si>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</si>
  <si>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</si>
  <si>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</si>
  <si>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</si>
  <si>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</si>
  <si>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</si>
  <si>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</si>
  <si>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</si>
  <si>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</si>
  <si>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</si>
  <si>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</si>
  <si>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</si>
  <si>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</si>
  <si>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</si>
  <si>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</si>
  <si>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</si>
  <si>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</si>
  <si>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</si>
  <si>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</si>
  <si>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</si>
  <si>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</si>
  <si>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</si>
  <si>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</si>
  <si>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</si>
  <si>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</si>
  <si>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</si>
  <si>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</si>
  <si>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</si>
  <si>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</si>
  <si>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</si>
  <si>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</si>
  <si>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</si>
  <si>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</si>
  <si>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</si>
  <si>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</si>
  <si>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</si>
  <si>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</si>
  <si>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</si>
  <si>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</si>
  <si>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</si>
  <si>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</si>
  <si>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</si>
  <si>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</si>
  <si>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</si>
  <si>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</si>
  <si>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</si>
  <si>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</si>
  <si>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</si>
  <si>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</si>
  <si>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Rural Infrastructure Improvement Project</t>
  </si>
  <si>
    <t>Bangladesh</t>
  </si>
  <si>
    <t>Project</t>
  </si>
  <si>
    <t>S</t>
  </si>
  <si>
    <t>ADF</t>
  </si>
  <si>
    <t>Yes</t>
  </si>
  <si>
    <t>KfW, GTZ</t>
  </si>
  <si>
    <t>Germany</t>
  </si>
  <si>
    <t>Dhaka Power System Upgrade Project</t>
  </si>
  <si>
    <t>No</t>
  </si>
  <si>
    <t>OCR</t>
  </si>
  <si>
    <t>Chittagong Hill Tracts Rural Development Project</t>
  </si>
  <si>
    <t>PKSF</t>
  </si>
  <si>
    <t>Emergency Disaster Damage Rehabilitation</t>
  </si>
  <si>
    <t>JBIC/JICA, CIDA, OFID</t>
  </si>
  <si>
    <t>Japan, Canada, Netherlands, Multilateral</t>
  </si>
  <si>
    <t>1884/1885</t>
  </si>
  <si>
    <t>West Zone Power System Development Project</t>
  </si>
  <si>
    <t>ADF/OCR</t>
  </si>
  <si>
    <t>KfW, NDF, Export Credit Agencies</t>
  </si>
  <si>
    <t>Germany, Multilateral, Bangladesh</t>
  </si>
  <si>
    <t>1942/1943</t>
  </si>
  <si>
    <t>Dhaka Clean Fuel Project</t>
  </si>
  <si>
    <t>2148/2149</t>
  </si>
  <si>
    <t>Small and Medium Enterprise Sector Development Program (Program loan)</t>
  </si>
  <si>
    <t>Program</t>
  </si>
  <si>
    <t>Small and Medium Enterprise Sector Development Program (Project loan)</t>
  </si>
  <si>
    <t>Small and Medium Enterprise Sector Development Program (TA loan)</t>
  </si>
  <si>
    <t>TA loan</t>
  </si>
  <si>
    <t>Northwest Crop Diversification Project</t>
  </si>
  <si>
    <t xml:space="preserve">S </t>
  </si>
  <si>
    <t>Second Small-Scale Water Resources Development Sector Project</t>
  </si>
  <si>
    <t>30209-013</t>
  </si>
  <si>
    <t>Govt of Netherlands</t>
  </si>
  <si>
    <t>Netherlands</t>
  </si>
  <si>
    <t>Urban Governance and Infrastructure</t>
  </si>
  <si>
    <t>29041-013</t>
  </si>
  <si>
    <t>Sector Project</t>
  </si>
  <si>
    <t>Emergency Assistance for Food Security Project</t>
  </si>
  <si>
    <t>42166-013</t>
  </si>
  <si>
    <t>Public Expenditure Support Facility Program and Countercyclical Support Facility Support Program</t>
  </si>
  <si>
    <t>43175-013</t>
  </si>
  <si>
    <t>Road Network Improvement and Maintenance Project</t>
  </si>
  <si>
    <t>32223-013</t>
  </si>
  <si>
    <t>OFID</t>
  </si>
  <si>
    <t>Multilateral</t>
  </si>
  <si>
    <t>Jamuna–Meghna River Erosion Mitigation Project</t>
  </si>
  <si>
    <t>34038-013</t>
  </si>
  <si>
    <t>Second Primary Education Development Program</t>
  </si>
  <si>
    <t>30216-013</t>
  </si>
  <si>
    <t>AusAID, CIDA, DFID, EC, Govt of Japan, Govt of the Netherlands, IDA, JICA, NORAD, Sida, UNICEF</t>
  </si>
  <si>
    <t>Australia, Canada, UK, Japan, Netherlands, Sweden, Norway, Multilateral</t>
  </si>
  <si>
    <t>Power Sector Development Program (Project Loan)</t>
  </si>
  <si>
    <t>36205-013</t>
  </si>
  <si>
    <t>SDP - Project loan</t>
  </si>
  <si>
    <t>Second Participatory Livestock Development Project</t>
  </si>
  <si>
    <t>35228-013</t>
  </si>
  <si>
    <t>PKSF, NGOs</t>
  </si>
  <si>
    <t>Road Network Improvement and Maintenance Project II</t>
  </si>
  <si>
    <t>Chittagong Port Trade Facilitation Project</t>
  </si>
  <si>
    <t>Second Urban Primary Health Care Project</t>
  </si>
  <si>
    <t>Sida, DFID, UNFPA</t>
  </si>
  <si>
    <t>Sweden, UK, Multilateral</t>
  </si>
  <si>
    <t>Agribusiness Development Project</t>
  </si>
  <si>
    <t>Teaching Quality Improvement in Secondary Education Project</t>
  </si>
  <si>
    <t>CIDA</t>
  </si>
  <si>
    <t>Canada</t>
  </si>
  <si>
    <t>Improvement of Capital Market and Insurance Governance Project</t>
  </si>
  <si>
    <t>Small and Medium-Sized Enterprise Development Project</t>
  </si>
  <si>
    <t>36200-013</t>
  </si>
  <si>
    <t>Secondary Towns Integrated Flood Protection Project (Phase 2)</t>
  </si>
  <si>
    <t>26427-013</t>
  </si>
  <si>
    <t>Second Rural Infrastructure Improvement Project</t>
  </si>
  <si>
    <t>36224-013</t>
  </si>
  <si>
    <t>DFID, KfW, GIZ</t>
  </si>
  <si>
    <t>UK, Germany</t>
  </si>
  <si>
    <t>2266/2267</t>
  </si>
  <si>
    <t>Secondary Education Sector Development Program</t>
  </si>
  <si>
    <t>37307-013</t>
  </si>
  <si>
    <t>SDP (Program/Project)</t>
  </si>
  <si>
    <t>2951/2952/2953</t>
  </si>
  <si>
    <t>Second Capital Market Development Program</t>
  </si>
  <si>
    <t>43477-013</t>
  </si>
  <si>
    <t>2661/3031</t>
  </si>
  <si>
    <t>Bangladesh–India Electrical Grid Interconnection Project</t>
  </si>
  <si>
    <t>44192-013/44192-014</t>
  </si>
  <si>
    <t>Project Loan</t>
  </si>
  <si>
    <t>2332</t>
  </si>
  <si>
    <t>Sustainable Power Sector Development Program</t>
  </si>
  <si>
    <t>36107-013/36107-023</t>
  </si>
  <si>
    <t>Sector Dev Program/Project Loan</t>
  </si>
  <si>
    <t>2333/2334</t>
  </si>
  <si>
    <t>2265/8225</t>
  </si>
  <si>
    <t>Secondary Towns Water Supply and Sanitation Sector Project</t>
  </si>
  <si>
    <t>36297-013</t>
  </si>
  <si>
    <t>Sector Project Loan</t>
  </si>
  <si>
    <t>Second Urban Governance and Infrastructure Improvement (Sector) Project</t>
  </si>
  <si>
    <t>40559-013</t>
  </si>
  <si>
    <t>Sector project loan</t>
  </si>
  <si>
    <t>Concessional OCR</t>
  </si>
  <si>
    <t>2425/0140-G</t>
  </si>
  <si>
    <t>Skills Development Project</t>
  </si>
  <si>
    <t>39408-013</t>
  </si>
  <si>
    <t>COL</t>
  </si>
  <si>
    <t>SDC = Swiss Agency for Development and Cooperation</t>
  </si>
  <si>
    <t>Swizerland</t>
  </si>
  <si>
    <t>2453/2454/0253/0254</t>
  </si>
  <si>
    <t xml:space="preserve">Public–Private Infrastructure Development Facility
</t>
  </si>
  <si>
    <t>40517-013/40517-042</t>
  </si>
  <si>
    <t>Regular OCR</t>
  </si>
  <si>
    <t>Private Sector Sponsors and Banks (large subprojects); Asian Clean Energy Fund; Climate Change Fund</t>
  </si>
  <si>
    <t>-</t>
  </si>
  <si>
    <t>1881/3899-G</t>
  </si>
  <si>
    <t>Post-Literacy and Continuing Education Project</t>
  </si>
  <si>
    <t>31309-013</t>
  </si>
  <si>
    <t>DFID (Department for International Development) &amp; SDC (Swiss Agency for Development and Cooperation)</t>
  </si>
  <si>
    <t>UK, Switzerland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</si>
  <si>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</si>
  <si>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</si>
  <si>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</si>
  <si>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</si>
  <si>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</si>
  <si>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</si>
  <si>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</si>
  <si>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</si>
  <si>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</si>
  <si>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</si>
  <si>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</si>
  <si>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</si>
  <si>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</si>
  <si>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</si>
  <si>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South Asia Subregional Economic Cooperation Information Highway Project</t>
  </si>
  <si>
    <t>7.1.1</t>
  </si>
  <si>
    <t>TI</t>
  </si>
  <si>
    <t>Transport and ICT connectivity assets established or improved (number)</t>
  </si>
  <si>
    <t>7.1.2</t>
  </si>
  <si>
    <t>Measures to improve the efficiency and/or productivity of cross-border connectivity supported in implementation (number) </t>
  </si>
  <si>
    <t>Gas Transmission and Development Project</t>
  </si>
  <si>
    <t>RFI</t>
  </si>
  <si>
    <t>Total annual greenhouse gas emissions reduction (tCO2e/year) 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</si>
  <si>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</si>
  <si>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</si>
  <si>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</si>
  <si>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Entities with improved management functions and financial stability (number) </t>
  </si>
  <si>
    <t>1.1.1</t>
  </si>
  <si>
    <t>People enrolled in improved education and/or training (number) </t>
  </si>
  <si>
    <t>2.1.4</t>
  </si>
  <si>
    <t>Women and girls benefiting from new or improved infrastructure (number) </t>
  </si>
  <si>
    <t>3.1.4</t>
  </si>
  <si>
    <t>Installed renewable energy capacity (megawatts)</t>
  </si>
  <si>
    <t>3.3.2</t>
  </si>
  <si>
    <t>Solutions to enhance pollution control and resource efficiency implemented (number) </t>
  </si>
  <si>
    <t>3.3.4</t>
  </si>
  <si>
    <t>Solutions to conserve, restore, and/or enhance terrestrial, coastal, and marine areas implemented (number) </t>
  </si>
  <si>
    <t>4.1.2</t>
  </si>
  <si>
    <t>Urban infrastructure assets established or improved (number)</t>
  </si>
  <si>
    <t>6.1.2</t>
  </si>
  <si>
    <t>Measures supported in implementation to improve capacity of public organizations to promote the private sector and finance sector (number)</t>
  </si>
  <si>
    <t>6.2.1</t>
  </si>
  <si>
    <t>Service delivery standards adopted and/or supported in implementation by government and/or private entities (number)</t>
  </si>
  <si>
    <t>B. Nonsovereign operation</t>
  </si>
  <si>
    <t>C. Technical assistance</t>
  </si>
  <si>
    <t>2020 Development Effectiveness Review</t>
  </si>
  <si>
    <t>https://www.adb.org/documents/development-effectiveness-review-2020-report</t>
  </si>
  <si>
    <t>Dhaka–Chittagong Expressway Public–Private Partnership Design Project</t>
  </si>
  <si>
    <t>5.1.1</t>
  </si>
  <si>
    <t>Rural infrastructure assets established or improved (number)</t>
  </si>
  <si>
    <t>Natural Gas Access Improvement Project</t>
  </si>
  <si>
    <t>6.1.1</t>
  </si>
  <si>
    <t>Government officials with increased capacity to design, implement, monitor, and evaluate relevant measures (number)</t>
  </si>
  <si>
    <t>Power System Expansion and Efficiency Improvement Investment Program (Tranche 1)</t>
  </si>
  <si>
    <t>3.1.3</t>
  </si>
  <si>
    <t>Low-carbon infrastructure assets established or improved (number)</t>
  </si>
  <si>
    <t>Railway Sector Investment Program (Multitranche Financing Facility and Tranche 3)</t>
  </si>
  <si>
    <t>Entities with improved service delivery (number) </t>
  </si>
  <si>
    <t>Railway Sector Investment Program (Tranches 1,2 and 4)</t>
  </si>
  <si>
    <t>6.2.2</t>
  </si>
  <si>
    <t>Measures supported in implementation to strengthen subnational entities' ability to better manage their public finances (number)</t>
  </si>
  <si>
    <t>6.2.3</t>
  </si>
  <si>
    <t>Measures to strengthen SOE governance supported in implementation (number)</t>
  </si>
  <si>
    <t>Second Teaching Quality Improvement in Secondary Education Project</t>
  </si>
  <si>
    <t>People benefiting from improved health services, education services, or social protection (number)</t>
  </si>
  <si>
    <t>Jobs generated (number)</t>
  </si>
  <si>
    <t>Skilled jobs for women generated (number) </t>
  </si>
  <si>
    <t>1.3.1</t>
  </si>
  <si>
    <t>Infrastructure assets established or improved (number)</t>
  </si>
  <si>
    <t>2.3.2</t>
  </si>
  <si>
    <t>Measures on gender equality supported in implementation (number)</t>
  </si>
  <si>
    <t>2.4.1</t>
  </si>
  <si>
    <t>Time-saving or gender-responsive infrastructure assets and/or services established or improved (number)</t>
  </si>
  <si>
    <t>Strengthening Governance Management Project</t>
  </si>
  <si>
    <t>4.1.1</t>
  </si>
  <si>
    <t>Service providers with improved performance (number)</t>
  </si>
  <si>
    <t>Sustainable Rural Infrastructure Improvement Project</t>
  </si>
  <si>
    <t>People benefiting from increased rural investment (number)</t>
  </si>
  <si>
    <t>2.1.2</t>
  </si>
  <si>
    <t>Women opening new accounts (number) </t>
  </si>
  <si>
    <t>2.5.3</t>
  </si>
  <si>
    <t>Savings and insurance schemes for women implemented or established (number)</t>
  </si>
  <si>
    <t>3.2.4</t>
  </si>
  <si>
    <t>National and subnational disaster risk reduction and/or management plans supported in implementation (number) </t>
  </si>
  <si>
    <t>Third Primary Education Development Project</t>
  </si>
  <si>
    <t>Women and girls completing secondary and tertiary education, and/or other training (number)</t>
  </si>
  <si>
    <t>1.1.2</t>
  </si>
  <si>
    <t>Health services established or improved (number) </t>
  </si>
  <si>
    <t>1.3.3</t>
  </si>
  <si>
    <t>Measures for increased inclusiveness supported in implementation (number)</t>
  </si>
  <si>
    <t>Bibiyana II Gas Power Project</t>
  </si>
  <si>
    <t>Capacity Building for Portfolio Management</t>
  </si>
  <si>
    <t>6.1.4</t>
  </si>
  <si>
    <t>Transparency and accountability measures in procurement and financial management supported in implementation (number) </t>
  </si>
  <si>
    <t>Enabling Poor Women's Benefits from Enhanced Access to Energy in Hatiya Island</t>
  </si>
  <si>
    <t>Enhancing the Institutional Capacity of the Implementation Monitoring and Evaluation Division, Ministry of Planning</t>
  </si>
  <si>
    <t>SASEC Bangladesh–India Electrical Grid Interconnection Project</t>
  </si>
  <si>
    <t>Strategic Master Plan for Chittagong Port</t>
  </si>
  <si>
    <t>Strengthening Monitoring and Enforcement in the Meghna River for Dhaka's Sustainable Water Supply</t>
  </si>
  <si>
    <t>Study on Energy Security</t>
  </si>
  <si>
    <t>3.1.5</t>
  </si>
  <si>
    <t>Low-carbon solutions promoted and implemented (number) </t>
  </si>
  <si>
    <t>Support for the Third Primary Education Development Project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</si>
  <si>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</si>
  <si>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</si>
  <si>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</si>
  <si>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</si>
  <si>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</si>
  <si>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</si>
  <si>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</si>
  <si>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</si>
  <si>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</si>
  <si>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</si>
  <si>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</si>
  <si>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OP 7: Fostering Regional Cooperation and Integration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</si>
  <si>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</si>
  <si>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</si>
  <si>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</si>
  <si>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2021 Development Effectiveness Review</t>
  </si>
  <si>
    <t>https://www.adb.org/documents/development-effectiveness-review-2021-report</t>
  </si>
  <si>
    <t>City Region Development Project</t>
  </si>
  <si>
    <t>Zones with improved urban environment, climate resilience, and disaster risk management (number) </t>
  </si>
  <si>
    <t>4.2.1</t>
  </si>
  <si>
    <t>Measures to improve regulatory, legal, and institutional environment for better planning supported in implementation (number)</t>
  </si>
  <si>
    <t>Dhaka Water Supply Sector Development Program</t>
  </si>
  <si>
    <t>Women and girls with increased time savings (number) </t>
  </si>
  <si>
    <t>4.2.2</t>
  </si>
  <si>
    <t>Measures to improve financial sustainability supported in implementation (number) </t>
  </si>
  <si>
    <t>Good Governance Program</t>
  </si>
  <si>
    <t>6.2.4</t>
  </si>
  <si>
    <t>Citizen engagement mechanisms adopted (number)</t>
  </si>
  <si>
    <t>Khulna Water Supply Project</t>
  </si>
  <si>
    <t>Women represented in decision-making structures and processes (number) </t>
  </si>
  <si>
    <t>Participatory Small-Scale Water Resources Sector Project</t>
  </si>
  <si>
    <t>2.1.1</t>
  </si>
  <si>
    <t>Women enrolled in TVET and other job training (number) </t>
  </si>
  <si>
    <t>5.3.1</t>
  </si>
  <si>
    <t>Land improved through climate-resilient irrigation infrastructure and water delivery services (hectares) </t>
  </si>
  <si>
    <t>SASEC Second Bangladesh–India Electrical Grid Interconnection Project</t>
  </si>
  <si>
    <t>Cargo transported and energy transmitted across borders ($) </t>
  </si>
  <si>
    <t>Second Crop Diversification Project</t>
  </si>
  <si>
    <t>Poor and vulnerable people with improved standards of living (number)</t>
  </si>
  <si>
    <t>Farmers with improved market access (number)</t>
  </si>
  <si>
    <t>Land with higher productivity (hectares)</t>
  </si>
  <si>
    <t>2.1.3</t>
  </si>
  <si>
    <t>Women-owned or -led SME loan accounts opened or women-owned or -led SME end borrowers reached (number)</t>
  </si>
  <si>
    <t>2.3.1</t>
  </si>
  <si>
    <t>Women with strengthened leadership capacities (number)</t>
  </si>
  <si>
    <t>3.2.2</t>
  </si>
  <si>
    <t>Gender-inclusive climate and disaster resilience capacity development initiatives implemented (number) </t>
  </si>
  <si>
    <t>5.2.1</t>
  </si>
  <si>
    <t>Wholesale markets established or improved (number)</t>
  </si>
  <si>
    <t>BRAC BankSustainable Projects</t>
  </si>
  <si>
    <t>Supporting Brick Sector Development Program</t>
  </si>
  <si>
    <t>2022 Development Effectiveness Review</t>
  </si>
  <si>
    <t>https://www.adb.org/documents/development-effectiveness-review-2022-report</t>
  </si>
  <si>
    <t>COVID-19 Active Response and Expenditure Support Program in Bangladesh</t>
  </si>
  <si>
    <t>1.1.3</t>
  </si>
  <si>
    <t>Social protection schemes established or improved (number)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</si>
  <si>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</si>
  <si>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</si>
  <si>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</si>
  <si>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</si>
  <si>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Financing Brick Kiln Efficiency Improvement Project</t>
  </si>
  <si>
    <t>3.1.1</t>
  </si>
  <si>
    <t>Additional climate finance mobilized ($) </t>
  </si>
  <si>
    <t>3.3.1</t>
  </si>
  <si>
    <t xml:space="preserve">Pollution control enhancing infrastructure assets established or improved (number) </t>
  </si>
  <si>
    <t>Second Public–Private Infrastructure Development Facility</t>
  </si>
  <si>
    <t>Third Capital Market Development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</si>
</sst>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C09]dd\-mmm\-yy;@"/>
    <numFmt numFmtId="171" formatCode="[$-409]dd\-mmm\-yy;@"/>
  </numFmts>
  <fonts count="32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0070C0"/>
      <name val="Calibri"/>
      <family val="2"/>
      <scheme val="minor"/>
    </font>
    <font>
      <b/>
      <sz val="12"/>
      <color rgb="FF0070C0"/>
      <name val="Calibri Bold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6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5" fontId="7" fillId="2" borderId="0" xfId="1" applyNumberFormat="1" applyFont="1" applyFill="1"/>
    <xf numFmtId="0" fontId="7" fillId="2" borderId="0" xfId="1" applyNumberFormat="1" applyFont="1" applyFill="1"/>
    <xf numFmtId="165" fontId="7" fillId="2" borderId="0" xfId="1" applyNumberFormat="1" applyFont="1" applyFill="1" applyAlignment="1">
      <alignment horizontal="left"/>
    </xf>
    <xf numFmtId="165" fontId="7" fillId="2" borderId="0" xfId="1" applyNumberFormat="1" applyFont="1" applyFill="1" applyAlignment="1">
      <alignment horizontal="center"/>
    </xf>
    <xf numFmtId="165" fontId="7" fillId="2" borderId="0" xfId="1" applyNumberFormat="1" applyFont="1" applyFill="1" applyAlignment="1">
      <alignment horizontal="right"/>
    </xf>
    <xf numFmtId="3" fontId="6" fillId="0" borderId="1" xfId="0" applyNumberFormat="1" applyFont="1" applyBorder="1"/>
    <xf numFmtId="37" fontId="6" fillId="0" borderId="1" xfId="1" applyNumberFormat="1" applyFont="1" applyBorder="1"/>
    <xf numFmtId="37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7" fontId="6" fillId="0" borderId="1" xfId="1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68" fontId="10" fillId="0" borderId="1" xfId="2" applyNumberFormat="1" applyFont="1" applyBorder="1" applyAlignment="1">
      <alignment horizontal="center" vertical="top"/>
    </xf>
    <xf numFmtId="168" fontId="6" fillId="0" borderId="1" xfId="0" applyNumberFormat="1" applyFont="1" applyBorder="1" applyAlignment="1">
      <alignment horizontal="center"/>
    </xf>
    <xf numFmtId="168" fontId="10" fillId="3" borderId="1" xfId="2" applyNumberFormat="1" applyFont="1" applyFill="1" applyBorder="1" applyAlignment="1">
      <alignment horizontal="center" vertical="top"/>
    </xf>
    <xf numFmtId="168" fontId="6" fillId="3" borderId="1" xfId="3" applyNumberFormat="1" applyFont="1" applyFill="1" applyBorder="1" applyAlignment="1">
      <alignment horizontal="center"/>
    </xf>
    <xf numFmtId="15" fontId="6" fillId="3" borderId="1" xfId="3" applyNumberFormat="1" applyFont="1" applyFill="1" applyBorder="1" applyAlignment="1">
      <alignment horizontal="center"/>
    </xf>
    <xf numFmtId="169" fontId="6" fillId="0" borderId="1" xfId="0" applyNumberFormat="1" applyFont="1" applyBorder="1"/>
    <xf numFmtId="168" fontId="6" fillId="3" borderId="1" xfId="4" applyNumberFormat="1" applyFont="1" applyFill="1" applyBorder="1" applyAlignment="1">
      <alignment horizontal="center"/>
    </xf>
    <xf numFmtId="170" fontId="6" fillId="3" borderId="1" xfId="4" applyNumberFormat="1" applyFont="1" applyFill="1" applyBorder="1" applyAlignment="1">
      <alignment horizontal="center"/>
    </xf>
    <xf numFmtId="15" fontId="8" fillId="0" borderId="1" xfId="0" applyNumberFormat="1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0" fontId="8" fillId="4" borderId="1" xfId="0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top"/>
    </xf>
    <xf numFmtId="15" fontId="8" fillId="0" borderId="1" xfId="0" applyNumberFormat="1" applyFont="1" applyBorder="1" applyAlignment="1">
      <alignment horizontal="center" vertical="center"/>
    </xf>
    <xf numFmtId="171" fontId="8" fillId="0" borderId="1" xfId="0" applyNumberFormat="1" applyFont="1" applyBorder="1" applyAlignment="1">
      <alignment horizontal="center"/>
    </xf>
    <xf numFmtId="3" fontId="6" fillId="0" borderId="1" xfId="1" applyNumberFormat="1" applyFont="1" applyFill="1" applyBorder="1" applyAlignment="1">
      <alignment horizontal="right"/>
    </xf>
    <xf numFmtId="169" fontId="6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left" vertical="top"/>
    </xf>
    <xf numFmtId="1" fontId="8" fillId="0" borderId="1" xfId="1" applyNumberFormat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15" fontId="8" fillId="0" borderId="1" xfId="0" applyNumberFormat="1" applyFont="1" applyBorder="1" applyAlignment="1">
      <alignment horizontal="center"/>
    </xf>
    <xf numFmtId="1" fontId="8" fillId="0" borderId="1" xfId="1" applyNumberFormat="1" applyFont="1" applyFill="1" applyBorder="1" applyAlignment="1">
      <alignment horizontal="right" vertical="top"/>
    </xf>
    <xf numFmtId="1" fontId="8" fillId="0" borderId="1" xfId="1" applyNumberFormat="1" applyFont="1" applyFill="1" applyBorder="1"/>
    <xf numFmtId="1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5" applyFill="1"/>
    <xf numFmtId="0" fontId="14" fillId="0" borderId="0" xfId="0" applyFont="1"/>
    <xf numFmtId="0" fontId="15" fillId="0" borderId="0" xfId="0" quotePrefix="1" applyFont="1"/>
    <xf numFmtId="0" fontId="16" fillId="0" borderId="0" xfId="0" applyFont="1"/>
    <xf numFmtId="0" fontId="18" fillId="0" borderId="0" xfId="6" applyFont="1"/>
    <xf numFmtId="0" fontId="18" fillId="0" borderId="0" xfId="6" applyFont="1" applyAlignment="1">
      <alignment wrapText="1"/>
    </xf>
    <xf numFmtId="165" fontId="18" fillId="0" borderId="0" xfId="7" applyNumberFormat="1" applyFont="1"/>
    <xf numFmtId="0" fontId="3" fillId="0" borderId="0" xfId="6"/>
    <xf numFmtId="0" fontId="19" fillId="0" borderId="0" xfId="6" applyFont="1" applyAlignment="1">
      <alignment vertical="center"/>
    </xf>
    <xf numFmtId="0" fontId="19" fillId="0" borderId="0" xfId="6" applyFont="1"/>
    <xf numFmtId="0" fontId="17" fillId="0" borderId="0" xfId="6" applyFont="1"/>
    <xf numFmtId="165" fontId="0" fillId="0" borderId="0" xfId="7" applyNumberFormat="1" applyFont="1"/>
    <xf numFmtId="0" fontId="21" fillId="0" borderId="0" xfId="0" applyFont="1"/>
    <xf numFmtId="0" fontId="22" fillId="0" borderId="0" xfId="5" applyFont="1" applyFill="1"/>
    <xf numFmtId="0" fontId="19" fillId="0" borderId="0" xfId="6" applyFont="1" applyAlignment="1">
      <alignment horizontal="left" vertical="top"/>
    </xf>
    <xf numFmtId="0" fontId="19" fillId="0" borderId="0" xfId="6" quotePrefix="1" applyFont="1" applyAlignment="1">
      <alignment horizontal="right" vertical="top" wrapText="1"/>
    </xf>
    <xf numFmtId="165" fontId="19" fillId="0" borderId="0" xfId="7" quotePrefix="1" applyNumberFormat="1" applyFont="1" applyBorder="1" applyAlignment="1">
      <alignment horizontal="right" vertical="top"/>
    </xf>
    <xf numFmtId="0" fontId="20" fillId="0" borderId="0" xfId="6" applyFont="1" applyAlignment="1">
      <alignment horizontal="left" vertical="top"/>
    </xf>
    <xf numFmtId="0" fontId="18" fillId="0" borderId="0" xfId="6" applyFont="1" applyAlignment="1">
      <alignment horizontal="left" vertical="top"/>
    </xf>
    <xf numFmtId="0" fontId="18" fillId="0" borderId="0" xfId="6" quotePrefix="1" applyFont="1" applyAlignment="1">
      <alignment vertical="top" wrapText="1"/>
    </xf>
    <xf numFmtId="165" fontId="18" fillId="0" borderId="0" xfId="7" quotePrefix="1" applyNumberFormat="1" applyFont="1" applyBorder="1" applyAlignment="1">
      <alignment vertical="top"/>
    </xf>
    <xf numFmtId="0" fontId="20" fillId="0" borderId="0" xfId="6" quotePrefix="1" applyFont="1" applyAlignment="1">
      <alignment vertical="top" wrapText="1"/>
    </xf>
    <xf numFmtId="165" fontId="20" fillId="0" borderId="0" xfId="7" quotePrefix="1" applyNumberFormat="1" applyFont="1" applyBorder="1" applyAlignment="1">
      <alignment vertical="top"/>
    </xf>
    <xf numFmtId="0" fontId="23" fillId="14" borderId="0" xfId="6" applyFont="1" applyFill="1" applyAlignment="1">
      <alignment horizontal="center" vertical="top"/>
    </xf>
    <xf numFmtId="0" fontId="23" fillId="14" borderId="0" xfId="6" applyFont="1" applyFill="1" applyAlignment="1">
      <alignment horizontal="center" vertical="top" wrapText="1"/>
    </xf>
    <xf numFmtId="0" fontId="19" fillId="15" borderId="0" xfId="6" applyFont="1" applyFill="1" applyAlignment="1">
      <alignment horizontal="left" vertical="top"/>
    </xf>
    <xf numFmtId="0" fontId="19" fillId="15" borderId="0" xfId="6" quotePrefix="1" applyFont="1" applyFill="1" applyAlignment="1">
      <alignment horizontal="right" vertical="top" wrapText="1"/>
    </xf>
    <xf numFmtId="165" fontId="19" fillId="15" borderId="0" xfId="7" quotePrefix="1" applyNumberFormat="1" applyFont="1" applyFill="1" applyBorder="1" applyAlignment="1">
      <alignment horizontal="right" vertical="top" wrapText="1"/>
    </xf>
    <xf numFmtId="0" fontId="24" fillId="14" borderId="2" xfId="6" applyFont="1" applyFill="1" applyBorder="1" applyAlignment="1">
      <alignment horizontal="center" vertical="top"/>
    </xf>
    <xf numFmtId="0" fontId="24" fillId="14" borderId="3" xfId="6" applyFont="1" applyFill="1" applyBorder="1" applyAlignment="1">
      <alignment horizontal="center" vertical="top"/>
    </xf>
    <xf numFmtId="165" fontId="24" fillId="14" borderId="4" xfId="1" applyNumberFormat="1" applyFont="1" applyFill="1" applyBorder="1" applyAlignment="1">
      <alignment horizontal="center" vertical="top"/>
    </xf>
    <xf numFmtId="0" fontId="25" fillId="0" borderId="5" xfId="6" quotePrefix="1" applyFont="1" applyBorder="1" applyAlignment="1">
      <alignment horizontal="left" vertical="top"/>
    </xf>
    <xf numFmtId="165" fontId="25" fillId="16" borderId="6" xfId="1" applyNumberFormat="1" applyFont="1" applyFill="1" applyBorder="1" applyAlignment="1">
      <alignment vertical="top" wrapText="1"/>
    </xf>
    <xf numFmtId="165" fontId="18" fillId="16" borderId="6" xfId="1" applyNumberFormat="1" applyFont="1" applyFill="1" applyBorder="1" applyAlignment="1">
      <alignment horizontal="right" vertical="top" wrapText="1"/>
    </xf>
    <xf numFmtId="165" fontId="20" fillId="16" borderId="6" xfId="1" applyNumberFormat="1" applyFont="1" applyFill="1" applyBorder="1" applyAlignment="1">
      <alignment horizontal="right" vertical="top" wrapText="1"/>
    </xf>
    <xf numFmtId="164" fontId="18" fillId="0" borderId="8" xfId="6" quotePrefix="1" applyNumberFormat="1" applyFont="1" applyBorder="1" applyAlignment="1">
      <alignment horizontal="right" vertical="top"/>
    </xf>
    <xf numFmtId="165" fontId="18" fillId="16" borderId="9" xfId="1" applyNumberFormat="1" applyFont="1" applyFill="1" applyBorder="1" applyAlignment="1">
      <alignment horizontal="right" vertical="top" wrapText="1"/>
    </xf>
    <xf numFmtId="0" fontId="25" fillId="0" borderId="0" xfId="6" applyFont="1" applyAlignment="1">
      <alignment horizontal="left" vertical="top"/>
    </xf>
    <xf numFmtId="0" fontId="25" fillId="0" borderId="0" xfId="6" applyFont="1" applyAlignment="1">
      <alignment vertical="top" wrapText="1"/>
    </xf>
    <xf numFmtId="164" fontId="25" fillId="0" borderId="0" xfId="6" quotePrefix="1" applyNumberFormat="1" applyFont="1" applyAlignment="1">
      <alignment horizontal="right" vertical="top"/>
    </xf>
    <xf numFmtId="164" fontId="18" fillId="0" borderId="0" xfId="6" quotePrefix="1" applyNumberFormat="1" applyFont="1" applyAlignment="1">
      <alignment horizontal="right" vertical="top"/>
    </xf>
    <xf numFmtId="165" fontId="20" fillId="0" borderId="0" xfId="6" quotePrefix="1" applyNumberFormat="1" applyFont="1" applyAlignment="1">
      <alignment horizontal="right" vertical="top"/>
    </xf>
    <xf numFmtId="165" fontId="25" fillId="0" borderId="0" xfId="6" quotePrefix="1" applyNumberFormat="1" applyFont="1" applyAlignment="1">
      <alignment horizontal="right" vertical="top"/>
    </xf>
    <xf numFmtId="0" fontId="18" fillId="0" borderId="0" xfId="6" applyFont="1" applyAlignment="1">
      <alignment vertical="top" wrapText="1"/>
    </xf>
    <xf numFmtId="165" fontId="18" fillId="0" borderId="0" xfId="7" applyNumberFormat="1" applyFont="1" applyBorder="1" applyAlignment="1">
      <alignment vertical="top"/>
    </xf>
    <xf numFmtId="0" fontId="18" fillId="0" borderId="5" xfId="6" applyFont="1" applyBorder="1" applyAlignment="1">
      <alignment horizontal="left" vertical="top"/>
    </xf>
    <xf numFmtId="0" fontId="18" fillId="0" borderId="7" xfId="6" applyFont="1" applyBorder="1" applyAlignment="1">
      <alignment horizontal="left" vertical="top"/>
    </xf>
    <xf numFmtId="0" fontId="18" fillId="0" borderId="8" xfId="6" applyFont="1" applyBorder="1" applyAlignment="1">
      <alignment horizontal="left" vertical="top"/>
    </xf>
    <xf numFmtId="0" fontId="18" fillId="0" borderId="8" xfId="6" applyFont="1" applyBorder="1" applyAlignment="1">
      <alignment vertical="top" wrapText="1"/>
    </xf>
    <xf numFmtId="165" fontId="18" fillId="0" borderId="8" xfId="7" applyNumberFormat="1" applyFont="1" applyBorder="1" applyAlignment="1">
      <alignment vertical="top"/>
    </xf>
    <xf numFmtId="164" fontId="20" fillId="0" borderId="0" xfId="6" quotePrefix="1" applyNumberFormat="1" applyFont="1" applyAlignment="1">
      <alignment horizontal="right" vertical="top"/>
    </xf>
    <xf numFmtId="0" fontId="26" fillId="0" borderId="0" xfId="6" applyFont="1"/>
    <xf numFmtId="0" fontId="25" fillId="0" borderId="5" xfId="6" applyFont="1" applyBorder="1" applyAlignment="1">
      <alignment horizontal="left" vertical="top"/>
    </xf>
    <xf numFmtId="0" fontId="27" fillId="0" borderId="0" xfId="6" applyFont="1"/>
    <xf numFmtId="165" fontId="18" fillId="0" borderId="0" xfId="1" quotePrefix="1" applyNumberFormat="1" applyFont="1" applyBorder="1" applyAlignment="1">
      <alignment vertical="top"/>
    </xf>
    <xf numFmtId="0" fontId="28" fillId="0" borderId="0" xfId="5" applyFont="1" applyFill="1"/>
    <xf numFmtId="165" fontId="19" fillId="0" borderId="0" xfId="1" quotePrefix="1" applyNumberFormat="1" applyFont="1" applyBorder="1" applyAlignment="1">
      <alignment horizontal="right" vertical="top"/>
    </xf>
    <xf numFmtId="165" fontId="19" fillId="0" borderId="0" xfId="1" quotePrefix="1" applyNumberFormat="1" applyFont="1" applyFill="1" applyBorder="1" applyAlignment="1">
      <alignment horizontal="right" vertical="top" wrapText="1"/>
    </xf>
    <xf numFmtId="0" fontId="2" fillId="0" borderId="0" xfId="6" applyFont="1"/>
    <xf numFmtId="0" fontId="29" fillId="0" borderId="0" xfId="6" applyFont="1" applyAlignment="1">
      <alignment horizontal="left"/>
    </xf>
    <xf numFmtId="0" fontId="30" fillId="0" borderId="0" xfId="0" applyFont="1" applyAlignment="1">
      <alignment horizontal="left"/>
    </xf>
    <xf numFmtId="165" fontId="24" fillId="14" borderId="3" xfId="1" applyNumberFormat="1" applyFont="1" applyFill="1" applyBorder="1" applyAlignment="1">
      <alignment horizontal="center" vertical="top"/>
    </xf>
    <xf numFmtId="165" fontId="25" fillId="0" borderId="0" xfId="1" quotePrefix="1" applyNumberFormat="1" applyFont="1" applyBorder="1" applyAlignment="1">
      <alignment horizontal="right" vertical="top"/>
    </xf>
    <xf numFmtId="165" fontId="18" fillId="0" borderId="0" xfId="1" quotePrefix="1" applyNumberFormat="1" applyFont="1" applyBorder="1" applyAlignment="1">
      <alignment horizontal="right" vertical="top"/>
    </xf>
    <xf numFmtId="165" fontId="20" fillId="0" borderId="0" xfId="1" quotePrefix="1" applyNumberFormat="1" applyFont="1" applyBorder="1" applyAlignment="1">
      <alignment horizontal="right" vertical="top"/>
    </xf>
    <xf numFmtId="0" fontId="18" fillId="0" borderId="5" xfId="6" quotePrefix="1" applyFont="1" applyBorder="1" applyAlignment="1">
      <alignment horizontal="left" vertical="top"/>
    </xf>
    <xf numFmtId="165" fontId="18" fillId="0" borderId="8" xfId="1" quotePrefix="1" applyNumberFormat="1" applyFont="1" applyBorder="1" applyAlignment="1">
      <alignment horizontal="right" vertical="top"/>
    </xf>
    <xf numFmtId="165" fontId="0" fillId="0" borderId="0" xfId="1" applyNumberFormat="1" applyFont="1"/>
    <xf numFmtId="165" fontId="18" fillId="0" borderId="0" xfId="1" applyNumberFormat="1" applyFont="1"/>
    <xf numFmtId="0" fontId="1" fillId="0" borderId="0" xfId="6" applyFont="1"/>
    <xf numFmtId="165" fontId="18" fillId="0" borderId="0" xfId="7" applyNumberFormat="1" applyFont="1" applyBorder="1" applyAlignment="1">
      <alignment horizontal="right" vertical="top"/>
    </xf>
    <xf numFmtId="165" fontId="18" fillId="0" borderId="0" xfId="1" quotePrefix="1" applyNumberFormat="1" applyFont="1" applyFill="1" applyBorder="1" applyAlignment="1">
      <alignment vertical="top"/>
    </xf>
    <xf numFmtId="165" fontId="19" fillId="0" borderId="0" xfId="1" quotePrefix="1" applyNumberFormat="1" applyFont="1" applyFill="1" applyBorder="1" applyAlignment="1">
      <alignment horizontal="right" vertical="top"/>
    </xf>
    <xf numFmtId="165" fontId="0" fillId="0" borderId="0" xfId="1" applyNumberFormat="1" applyFont="1" applyFill="1"/>
    <xf numFmtId="165" fontId="18" fillId="0" borderId="0" xfId="7" quotePrefix="1" applyNumberFormat="1" applyFont="1" applyBorder="1" applyAlignment="1">
      <alignment horizontal="right" vertical="top"/>
    </xf>
    <xf numFmtId="165" fontId="18" fillId="0" borderId="8" xfId="7" applyNumberFormat="1" applyFont="1" applyBorder="1" applyAlignment="1">
      <alignment horizontal="right" vertical="top"/>
    </xf>
    <xf numFmtId="0" fontId="19" fillId="17" borderId="0" xfId="6" applyFont="1" applyFill="1" applyAlignment="1">
      <alignment horizontal="left" vertical="top"/>
    </xf>
    <xf numFmtId="0" fontId="19" fillId="17" borderId="0" xfId="6" quotePrefix="1" applyFont="1" applyFill="1" applyAlignment="1">
      <alignment horizontal="right" vertical="top" wrapText="1"/>
    </xf>
    <xf numFmtId="165" fontId="19" fillId="17" borderId="0" xfId="1" quotePrefix="1" applyNumberFormat="1" applyFont="1" applyFill="1" applyBorder="1" applyAlignment="1">
      <alignment horizontal="right" vertical="top" wrapText="1"/>
    </xf>
    <xf numFmtId="165" fontId="20" fillId="0" borderId="0" xfId="1" quotePrefix="1" applyNumberFormat="1" applyFont="1" applyFill="1" applyBorder="1" applyAlignment="1">
      <alignment vertical="top"/>
    </xf>
    <xf numFmtId="165" fontId="18" fillId="0" borderId="8" xfId="7" quotePrefix="1" applyNumberFormat="1" applyFont="1" applyBorder="1" applyAlignment="1">
      <alignment horizontal="right" vertical="top"/>
    </xf>
    <xf numFmtId="0" fontId="7" fillId="5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8">
    <cellStyle name="Comma" xfId="1" builtinId="3"/>
    <cellStyle name="Comma 2" xfId="7" xr:uid="{BBB37BCD-18DD-7F4C-BFBC-6F4E611FA875}"/>
    <cellStyle name="Comma 6" xfId="4" xr:uid="{00000000-0005-0000-0000-000001000000}"/>
    <cellStyle name="Comma 7" xfId="3" xr:uid="{00000000-0005-0000-0000-000002000000}"/>
    <cellStyle name="Hyperlink" xfId="5" builtinId="8"/>
    <cellStyle name="Normal" xfId="0" builtinId="0"/>
    <cellStyle name="Normal 2" xfId="6" xr:uid="{63EE1521-40E2-2845-9CB0-A1FD59B16CCC}"/>
    <cellStyle name="Normal 2 2 5" xfId="2" xr:uid="{00000000-0005-0000-0000-000005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271E45-018B-7C4C-BF70-893C063D5535}" name="Table136" displayName="Table136" ref="A6:D26" totalsRowShown="0" headerRowDxfId="23" tableBorderDxfId="22" headerRowCellStyle="Normal 2">
  <tableColumns count="4">
    <tableColumn id="1" xr3:uid="{579241CB-96E3-974A-AB70-850955A7237E}" name="Indicator no." dataDxfId="21"/>
    <tableColumn id="5" xr3:uid="{1D0C713F-9906-E247-A0FB-38E9F7602F6E}" name="Type" dataDxfId="20"/>
    <tableColumn id="2" xr3:uid="{CBD3947B-442E-9A48-83B8-0C8BC0E57FA1}" name="Indicator Name" dataDxfId="19"/>
    <tableColumn id="4" xr3:uid="{18CC41B2-4A10-4847-96F6-6E36A0566D52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9A98B3-7CAF-8E44-80EF-1E8DD416E796}" name="Table1363" displayName="Table1363" ref="A6:D86" totalsRowShown="0" headerRowDxfId="17" tableBorderDxfId="16" headerRowCellStyle="Normal 2">
  <tableColumns count="4">
    <tableColumn id="1" xr3:uid="{6790A80D-363A-7D48-A331-FEB8AFAAFBBC}" name="Indicator no." dataDxfId="15"/>
    <tableColumn id="5" xr3:uid="{5DC1F2B9-6A1D-4749-929C-6F736265D257}" name="Type" dataDxfId="14"/>
    <tableColumn id="2" xr3:uid="{6AB48ABD-AA41-3747-9B66-4272CBCC4188}" name="Indicator Name" dataDxfId="13"/>
    <tableColumn id="4" xr3:uid="{DFFA3A02-DB1F-C548-A634-DEA03221CED3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24DE03-5DD2-3A4B-9C34-EF58E32C0601}" name="Table13634" displayName="Table13634" ref="A6:D85" totalsRowShown="0" headerRowDxfId="11" tableBorderDxfId="10" headerRowCellStyle="Normal 2">
  <tableColumns count="4">
    <tableColumn id="1" xr3:uid="{542061B4-0C9F-3941-8262-80789E0033F0}" name="Indicator no." dataDxfId="9"/>
    <tableColumn id="5" xr3:uid="{703ECDB7-7C56-7A48-A833-09619F9C896D}" name="Type" dataDxfId="8"/>
    <tableColumn id="2" xr3:uid="{97805474-3A3B-5F4A-9082-95072A3D8B2C}" name="Indicator Name" dataDxfId="7"/>
    <tableColumn id="4" xr3:uid="{6877C8A0-F5C6-E143-8204-21FF2C4CC67C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52DCF6-B040-2E40-B213-C5B9EEFC6B25}" name="Table136345" displayName="Table136345" ref="A6:D42" totalsRowShown="0" headerRowDxfId="5" tableBorderDxfId="4" headerRowCellStyle="Normal 2">
  <tableColumns count="4">
    <tableColumn id="1" xr3:uid="{E1B19535-6F54-334F-8208-4F1D41DE725E}" name="Indicator no." dataDxfId="3"/>
    <tableColumn id="5" xr3:uid="{19265A69-FEB9-FD41-8FA0-A7EE00BC84EC}" name="Type" dataDxfId="2"/>
    <tableColumn id="2" xr3:uid="{FD84B4C3-24BE-DA45-9756-BADE7FF43067}" name="Indicator Name" dataDxfId="1"/>
    <tableColumn id="4" xr3:uid="{C496BEAC-4A09-4647-B255-B1113CB208CE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0"/>
  <sheetViews>
    <sheetView topLeftCell="A2" zoomScale="93" zoomScaleNormal="93" workbookViewId="0">
      <selection activeCell="A4" sqref="A4"/>
    </sheetView>
  </sheetViews>
  <sheetFormatPr defaultColWidth="8.875" defaultRowHeight="14.1"/>
  <cols>
    <col min="3" max="3" width="44.125" customWidth="1"/>
    <col min="5" max="5" width="10.625" customWidth="1"/>
    <col min="10" max="10" width="17" customWidth="1"/>
    <col min="11" max="12" width="12.625" hidden="1" customWidth="1"/>
    <col min="13" max="14" width="12.625" customWidth="1"/>
    <col min="15" max="15" width="16.375" customWidth="1"/>
    <col min="16" max="19" width="12.625" customWidth="1"/>
    <col min="20" max="21" width="12.625" hidden="1" customWidth="1"/>
    <col min="22" max="23" width="12.625" customWidth="1"/>
    <col min="24" max="24" width="13.875" customWidth="1"/>
    <col min="25" max="51" width="12.625" customWidth="1"/>
    <col min="52" max="52" width="16.625" customWidth="1"/>
    <col min="53" max="58" width="12.625" customWidth="1"/>
    <col min="59" max="59" width="14.625" customWidth="1"/>
    <col min="60" max="63" width="12.625" customWidth="1"/>
    <col min="64" max="64" width="15.375" customWidth="1"/>
    <col min="65" max="65" width="12.625" customWidth="1"/>
    <col min="66" max="66" width="14.5" customWidth="1"/>
    <col min="67" max="67" width="12.625" customWidth="1"/>
    <col min="68" max="68" width="14.375" customWidth="1"/>
    <col min="69" max="71" width="15.125" customWidth="1"/>
    <col min="72" max="75" width="12.625" customWidth="1"/>
    <col min="76" max="77" width="15.375" customWidth="1"/>
    <col min="78" max="78" width="12.625" customWidth="1"/>
  </cols>
  <sheetData>
    <row r="1" spans="1:77" ht="18">
      <c r="A1" s="82" t="s">
        <v>0</v>
      </c>
    </row>
    <row r="2" spans="1:77" ht="15.95">
      <c r="A2" s="80" t="s">
        <v>1</v>
      </c>
      <c r="B2" s="3"/>
      <c r="C2" s="5"/>
      <c r="D2" s="8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8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9" t="s">
        <v>3</v>
      </c>
      <c r="B4" s="75"/>
      <c r="C4" s="78"/>
      <c r="D4" s="73"/>
      <c r="E4" s="77"/>
      <c r="F4" s="73"/>
      <c r="G4" s="76"/>
      <c r="H4" s="76"/>
      <c r="I4" s="76"/>
      <c r="J4" s="76"/>
      <c r="K4" s="74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4"/>
      <c r="AC4" s="76"/>
      <c r="AD4" s="75"/>
      <c r="AE4" s="75"/>
      <c r="AF4" s="74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</row>
    <row r="5" spans="1:77">
      <c r="B5" s="68"/>
      <c r="C5" s="72"/>
      <c r="D5" s="70"/>
      <c r="E5" s="70"/>
      <c r="F5" s="70"/>
      <c r="G5" s="69"/>
      <c r="H5" s="69"/>
      <c r="I5" s="69"/>
      <c r="J5" s="69"/>
      <c r="K5" s="71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69"/>
      <c r="AD5" s="68"/>
      <c r="AE5" s="68"/>
      <c r="AF5" s="67"/>
      <c r="AG5" s="161" t="s">
        <v>4</v>
      </c>
      <c r="AH5" s="161"/>
      <c r="AI5" s="161"/>
      <c r="AJ5" s="161"/>
      <c r="AK5" s="161"/>
      <c r="AL5" s="161"/>
      <c r="AM5" s="161"/>
      <c r="AN5" s="161"/>
      <c r="AO5" s="161"/>
      <c r="AP5" s="161"/>
      <c r="AQ5" s="162" t="s">
        <v>5</v>
      </c>
      <c r="AR5" s="162"/>
      <c r="AS5" s="162"/>
      <c r="AT5" s="162"/>
      <c r="AU5" s="162"/>
      <c r="AV5" s="162"/>
      <c r="AW5" s="162"/>
      <c r="AX5" s="162"/>
      <c r="AY5" s="162"/>
      <c r="AZ5" s="162"/>
      <c r="BA5" s="163" t="s">
        <v>6</v>
      </c>
      <c r="BB5" s="163"/>
      <c r="BC5" s="163"/>
      <c r="BD5" s="163"/>
      <c r="BE5" s="163"/>
      <c r="BF5" s="163"/>
      <c r="BG5" s="163"/>
      <c r="BH5" s="163"/>
      <c r="BI5" s="164" t="s">
        <v>7</v>
      </c>
      <c r="BJ5" s="164"/>
      <c r="BK5" s="164"/>
      <c r="BL5" s="164"/>
      <c r="BM5" s="165" t="s">
        <v>8</v>
      </c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0" t="s">
        <v>9</v>
      </c>
      <c r="BY5" s="160"/>
    </row>
    <row r="6" spans="1:77" ht="87" customHeight="1">
      <c r="A6" s="65" t="s">
        <v>10</v>
      </c>
      <c r="B6" s="66" t="s">
        <v>11</v>
      </c>
      <c r="C6" s="65" t="s">
        <v>12</v>
      </c>
      <c r="D6" s="65" t="s">
        <v>13</v>
      </c>
      <c r="E6" s="65" t="s">
        <v>14</v>
      </c>
      <c r="F6" s="65" t="s">
        <v>15</v>
      </c>
      <c r="G6" s="65" t="s">
        <v>16</v>
      </c>
      <c r="H6" s="65" t="s">
        <v>17</v>
      </c>
      <c r="I6" s="65" t="s">
        <v>18</v>
      </c>
      <c r="J6" s="65" t="s">
        <v>19</v>
      </c>
      <c r="K6" s="64" t="s">
        <v>20</v>
      </c>
      <c r="L6" s="64" t="s">
        <v>21</v>
      </c>
      <c r="M6" s="64" t="s">
        <v>22</v>
      </c>
      <c r="N6" s="64" t="s">
        <v>23</v>
      </c>
      <c r="O6" s="64" t="s">
        <v>24</v>
      </c>
      <c r="P6" s="64" t="s">
        <v>25</v>
      </c>
      <c r="Q6" s="64" t="s">
        <v>26</v>
      </c>
      <c r="R6" s="64" t="s">
        <v>27</v>
      </c>
      <c r="S6" s="64" t="s">
        <v>28</v>
      </c>
      <c r="T6" s="63" t="s">
        <v>29</v>
      </c>
      <c r="U6" s="63" t="s">
        <v>30</v>
      </c>
      <c r="V6" s="63" t="s">
        <v>31</v>
      </c>
      <c r="W6" s="63" t="s">
        <v>32</v>
      </c>
      <c r="X6" s="63" t="s">
        <v>33</v>
      </c>
      <c r="Y6" s="63" t="s">
        <v>34</v>
      </c>
      <c r="Z6" s="63" t="s">
        <v>35</v>
      </c>
      <c r="AA6" s="63" t="s">
        <v>36</v>
      </c>
      <c r="AB6" s="63" t="s">
        <v>37</v>
      </c>
      <c r="AC6" s="63" t="s">
        <v>38</v>
      </c>
      <c r="AD6" s="63" t="s">
        <v>39</v>
      </c>
      <c r="AE6" s="63" t="s">
        <v>40</v>
      </c>
      <c r="AF6" s="62" t="s">
        <v>41</v>
      </c>
      <c r="AG6" s="61" t="s">
        <v>42</v>
      </c>
      <c r="AH6" s="61" t="s">
        <v>43</v>
      </c>
      <c r="AI6" s="61" t="s">
        <v>44</v>
      </c>
      <c r="AJ6" s="61" t="s">
        <v>45</v>
      </c>
      <c r="AK6" s="61" t="s">
        <v>46</v>
      </c>
      <c r="AL6" s="61" t="s">
        <v>47</v>
      </c>
      <c r="AM6" s="61" t="s">
        <v>48</v>
      </c>
      <c r="AN6" s="61" t="s">
        <v>49</v>
      </c>
      <c r="AO6" s="61" t="s">
        <v>50</v>
      </c>
      <c r="AP6" s="61" t="s">
        <v>51</v>
      </c>
      <c r="AQ6" s="60" t="s">
        <v>52</v>
      </c>
      <c r="AR6" s="60" t="s">
        <v>53</v>
      </c>
      <c r="AS6" s="60" t="s">
        <v>54</v>
      </c>
      <c r="AT6" s="60" t="s">
        <v>55</v>
      </c>
      <c r="AU6" s="60" t="s">
        <v>56</v>
      </c>
      <c r="AV6" s="60" t="s">
        <v>57</v>
      </c>
      <c r="AW6" s="60" t="s">
        <v>58</v>
      </c>
      <c r="AX6" s="60" t="s">
        <v>59</v>
      </c>
      <c r="AY6" s="60" t="s">
        <v>60</v>
      </c>
      <c r="AZ6" s="60" t="s">
        <v>61</v>
      </c>
      <c r="BA6" s="59" t="s">
        <v>62</v>
      </c>
      <c r="BB6" s="59" t="s">
        <v>63</v>
      </c>
      <c r="BC6" s="59" t="s">
        <v>64</v>
      </c>
      <c r="BD6" s="59" t="s">
        <v>65</v>
      </c>
      <c r="BE6" s="59" t="s">
        <v>66</v>
      </c>
      <c r="BF6" s="59" t="s">
        <v>67</v>
      </c>
      <c r="BG6" s="59" t="s">
        <v>68</v>
      </c>
      <c r="BH6" s="59" t="s">
        <v>69</v>
      </c>
      <c r="BI6" s="58" t="s">
        <v>70</v>
      </c>
      <c r="BJ6" s="58" t="s">
        <v>71</v>
      </c>
      <c r="BK6" s="58" t="s">
        <v>72</v>
      </c>
      <c r="BL6" s="58" t="s">
        <v>73</v>
      </c>
      <c r="BM6" s="57" t="s">
        <v>74</v>
      </c>
      <c r="BN6" s="57" t="s">
        <v>75</v>
      </c>
      <c r="BO6" s="57" t="s">
        <v>76</v>
      </c>
      <c r="BP6" s="57" t="s">
        <v>77</v>
      </c>
      <c r="BQ6" s="57" t="s">
        <v>78</v>
      </c>
      <c r="BR6" s="57" t="s">
        <v>79</v>
      </c>
      <c r="BS6" s="57" t="s">
        <v>80</v>
      </c>
      <c r="BT6" s="57" t="s">
        <v>81</v>
      </c>
      <c r="BU6" s="57" t="s">
        <v>82</v>
      </c>
      <c r="BV6" s="57" t="s">
        <v>83</v>
      </c>
      <c r="BW6" s="57" t="s">
        <v>84</v>
      </c>
      <c r="BX6" s="56" t="s">
        <v>85</v>
      </c>
      <c r="BY6" s="56" t="s">
        <v>86</v>
      </c>
    </row>
    <row r="7" spans="1:77">
      <c r="A7" s="23">
        <v>2010</v>
      </c>
      <c r="B7" s="23">
        <v>1952</v>
      </c>
      <c r="C7" s="23" t="s">
        <v>87</v>
      </c>
      <c r="D7" s="23">
        <v>31304</v>
      </c>
      <c r="E7" s="23" t="s">
        <v>88</v>
      </c>
      <c r="F7" s="23" t="s">
        <v>89</v>
      </c>
      <c r="G7" s="14" t="s">
        <v>90</v>
      </c>
      <c r="H7" s="29">
        <v>37592</v>
      </c>
      <c r="I7" s="29">
        <v>40037</v>
      </c>
      <c r="J7" s="14" t="s">
        <v>91</v>
      </c>
      <c r="K7" s="55"/>
      <c r="L7" s="47"/>
      <c r="M7" s="47">
        <v>60</v>
      </c>
      <c r="N7" s="47">
        <v>0</v>
      </c>
      <c r="O7" s="47">
        <v>60</v>
      </c>
      <c r="P7" s="47">
        <v>16.899999999999999</v>
      </c>
      <c r="Q7" s="47">
        <v>35.5</v>
      </c>
      <c r="R7" s="47">
        <v>0</v>
      </c>
      <c r="S7" s="47">
        <v>112.4</v>
      </c>
      <c r="T7" s="47"/>
      <c r="U7" s="47"/>
      <c r="V7" s="47">
        <v>58.4</v>
      </c>
      <c r="W7" s="47">
        <v>0</v>
      </c>
      <c r="X7" s="47">
        <v>58.4</v>
      </c>
      <c r="Y7" s="47">
        <v>30</v>
      </c>
      <c r="Z7" s="47">
        <v>34.9</v>
      </c>
      <c r="AA7" s="47">
        <v>0</v>
      </c>
      <c r="AB7" s="47">
        <v>123.30000000000001</v>
      </c>
      <c r="AC7" s="53" t="s">
        <v>92</v>
      </c>
      <c r="AD7" s="52" t="s">
        <v>93</v>
      </c>
      <c r="AE7" s="52" t="s">
        <v>94</v>
      </c>
      <c r="AF7" s="43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2">
        <v>0</v>
      </c>
      <c r="AP7" s="42">
        <v>0</v>
      </c>
      <c r="AQ7" s="42">
        <v>482128</v>
      </c>
      <c r="AR7" s="42">
        <v>0</v>
      </c>
      <c r="AS7" s="42">
        <v>1325</v>
      </c>
      <c r="AT7" s="42">
        <v>0</v>
      </c>
      <c r="AU7" s="42">
        <v>1325</v>
      </c>
      <c r="AV7" s="42">
        <v>1325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0</v>
      </c>
      <c r="BF7" s="42">
        <v>0</v>
      </c>
      <c r="BG7" s="42">
        <v>0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Q7" s="42">
        <v>0</v>
      </c>
      <c r="BR7" s="42">
        <v>0</v>
      </c>
      <c r="BS7" s="42">
        <v>0</v>
      </c>
      <c r="BT7" s="42">
        <v>0</v>
      </c>
      <c r="BU7" s="42">
        <v>0</v>
      </c>
      <c r="BV7" s="42">
        <v>0</v>
      </c>
      <c r="BW7" s="42">
        <v>0</v>
      </c>
      <c r="BX7" s="42">
        <v>0</v>
      </c>
      <c r="BY7" s="42">
        <v>0</v>
      </c>
    </row>
    <row r="8" spans="1:77">
      <c r="A8" s="23">
        <v>2010</v>
      </c>
      <c r="B8" s="23">
        <v>1730</v>
      </c>
      <c r="C8" s="23" t="s">
        <v>95</v>
      </c>
      <c r="D8" s="23">
        <v>28025</v>
      </c>
      <c r="E8" s="23" t="s">
        <v>88</v>
      </c>
      <c r="F8" s="23" t="s">
        <v>89</v>
      </c>
      <c r="G8" s="14" t="s">
        <v>90</v>
      </c>
      <c r="H8" s="29">
        <v>36515</v>
      </c>
      <c r="I8" s="29">
        <v>40294</v>
      </c>
      <c r="J8" s="14" t="s">
        <v>91</v>
      </c>
      <c r="K8" s="55"/>
      <c r="L8" s="47"/>
      <c r="M8" s="47">
        <v>75</v>
      </c>
      <c r="N8" s="47">
        <v>0</v>
      </c>
      <c r="O8" s="47">
        <v>75</v>
      </c>
      <c r="P8" s="47">
        <v>0</v>
      </c>
      <c r="Q8" s="47">
        <v>152.88</v>
      </c>
      <c r="R8" s="47">
        <v>0</v>
      </c>
      <c r="S8" s="47">
        <v>227.88</v>
      </c>
      <c r="T8" s="47"/>
      <c r="U8" s="47"/>
      <c r="V8" s="47">
        <v>50.85</v>
      </c>
      <c r="W8" s="47">
        <v>0</v>
      </c>
      <c r="X8" s="47">
        <v>50.85</v>
      </c>
      <c r="Y8" s="47">
        <v>0</v>
      </c>
      <c r="Z8" s="47">
        <v>116.05</v>
      </c>
      <c r="AA8" s="47">
        <v>0</v>
      </c>
      <c r="AB8" s="47">
        <v>166.9</v>
      </c>
      <c r="AC8" s="53" t="s">
        <v>96</v>
      </c>
      <c r="AD8" s="52"/>
      <c r="AE8" s="52"/>
      <c r="AF8" s="43" t="s">
        <v>92</v>
      </c>
      <c r="AG8" s="13">
        <v>0</v>
      </c>
      <c r="AH8" s="13">
        <v>0</v>
      </c>
      <c r="AI8" s="13">
        <v>0</v>
      </c>
      <c r="AJ8" s="13">
        <v>481999</v>
      </c>
      <c r="AK8" s="13">
        <v>339327.29599999991</v>
      </c>
      <c r="AL8" s="13">
        <v>142671.70400000009</v>
      </c>
      <c r="AM8" s="13">
        <v>0</v>
      </c>
      <c r="AN8" s="13">
        <v>0</v>
      </c>
      <c r="AO8" s="42">
        <v>40.9</v>
      </c>
      <c r="AP8" s="42">
        <v>2832</v>
      </c>
      <c r="AQ8" s="42">
        <v>0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0</v>
      </c>
      <c r="AX8" s="42">
        <v>0</v>
      </c>
      <c r="AY8" s="42">
        <v>0</v>
      </c>
      <c r="AZ8" s="42">
        <v>0</v>
      </c>
      <c r="BA8" s="42">
        <v>0</v>
      </c>
      <c r="BB8" s="42">
        <v>0</v>
      </c>
      <c r="BC8" s="42">
        <v>0</v>
      </c>
      <c r="BD8" s="42">
        <v>0</v>
      </c>
      <c r="BE8" s="42">
        <v>0</v>
      </c>
      <c r="BF8" s="42">
        <v>0</v>
      </c>
      <c r="BG8" s="42">
        <v>0</v>
      </c>
      <c r="BH8" s="42">
        <v>0</v>
      </c>
      <c r="BI8" s="42">
        <v>0</v>
      </c>
      <c r="BJ8" s="42">
        <v>0</v>
      </c>
      <c r="BK8" s="42">
        <v>0</v>
      </c>
      <c r="BL8" s="42">
        <v>0</v>
      </c>
      <c r="BM8" s="42">
        <v>0</v>
      </c>
      <c r="BN8" s="42">
        <v>0</v>
      </c>
      <c r="BO8" s="42">
        <v>0</v>
      </c>
      <c r="BP8" s="42">
        <v>0</v>
      </c>
      <c r="BQ8" s="42">
        <v>0</v>
      </c>
      <c r="BR8" s="42">
        <v>0</v>
      </c>
      <c r="BS8" s="42">
        <v>0</v>
      </c>
      <c r="BT8" s="42">
        <v>0</v>
      </c>
      <c r="BU8" s="42">
        <v>0</v>
      </c>
      <c r="BV8" s="42">
        <v>0</v>
      </c>
      <c r="BW8" s="42">
        <v>0</v>
      </c>
      <c r="BX8" s="42">
        <v>0</v>
      </c>
      <c r="BY8" s="42">
        <v>0</v>
      </c>
    </row>
    <row r="9" spans="1:77">
      <c r="A9" s="23">
        <v>2010</v>
      </c>
      <c r="B9" s="23">
        <v>1731</v>
      </c>
      <c r="C9" s="23" t="s">
        <v>95</v>
      </c>
      <c r="D9" s="23">
        <v>28025</v>
      </c>
      <c r="E9" s="23" t="s">
        <v>88</v>
      </c>
      <c r="F9" s="23" t="s">
        <v>89</v>
      </c>
      <c r="G9" s="14" t="s">
        <v>90</v>
      </c>
      <c r="H9" s="29">
        <v>36515</v>
      </c>
      <c r="I9" s="29">
        <v>40343</v>
      </c>
      <c r="J9" s="14" t="s">
        <v>97</v>
      </c>
      <c r="K9" s="55"/>
      <c r="L9" s="47"/>
      <c r="M9" s="47">
        <v>0</v>
      </c>
      <c r="N9" s="47">
        <v>82</v>
      </c>
      <c r="O9" s="47">
        <v>82</v>
      </c>
      <c r="P9" s="47">
        <v>0</v>
      </c>
      <c r="Q9" s="47">
        <v>0</v>
      </c>
      <c r="R9" s="47">
        <v>0</v>
      </c>
      <c r="S9" s="47">
        <v>82</v>
      </c>
      <c r="T9" s="47"/>
      <c r="U9" s="47"/>
      <c r="V9" s="47">
        <v>0</v>
      </c>
      <c r="W9" s="47">
        <v>74.36</v>
      </c>
      <c r="X9" s="47">
        <v>74.36</v>
      </c>
      <c r="Y9" s="47">
        <v>0</v>
      </c>
      <c r="Z9" s="47">
        <v>0</v>
      </c>
      <c r="AA9" s="47">
        <v>0</v>
      </c>
      <c r="AB9" s="47">
        <v>74.36</v>
      </c>
      <c r="AC9" s="53" t="s">
        <v>96</v>
      </c>
      <c r="AD9" s="52"/>
      <c r="AE9" s="52"/>
      <c r="AF9" s="43" t="s">
        <v>92</v>
      </c>
      <c r="AG9" s="13">
        <v>0</v>
      </c>
      <c r="AH9" s="13">
        <v>0</v>
      </c>
      <c r="AI9" s="13">
        <v>0</v>
      </c>
      <c r="AJ9" s="13">
        <v>481999</v>
      </c>
      <c r="AK9" s="13">
        <v>339327.29599999991</v>
      </c>
      <c r="AL9" s="13">
        <v>142671.70400000009</v>
      </c>
      <c r="AM9" s="13">
        <v>0</v>
      </c>
      <c r="AN9" s="13">
        <v>0</v>
      </c>
      <c r="AO9" s="42">
        <v>40.9</v>
      </c>
      <c r="AP9" s="42">
        <v>2832</v>
      </c>
      <c r="AQ9" s="42">
        <v>0</v>
      </c>
      <c r="AR9" s="42">
        <v>0</v>
      </c>
      <c r="AS9" s="42">
        <v>0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2">
        <v>0</v>
      </c>
      <c r="BS9" s="42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</row>
    <row r="10" spans="1:77">
      <c r="A10" s="23">
        <v>2010</v>
      </c>
      <c r="B10" s="23">
        <v>1771</v>
      </c>
      <c r="C10" s="23" t="s">
        <v>98</v>
      </c>
      <c r="D10" s="23">
        <v>32467</v>
      </c>
      <c r="E10" s="23" t="s">
        <v>88</v>
      </c>
      <c r="F10" s="23" t="s">
        <v>89</v>
      </c>
      <c r="G10" s="14" t="s">
        <v>90</v>
      </c>
      <c r="H10" s="29">
        <v>36825</v>
      </c>
      <c r="I10" s="29">
        <v>40231</v>
      </c>
      <c r="J10" s="14" t="s">
        <v>91</v>
      </c>
      <c r="K10" s="55"/>
      <c r="L10" s="47"/>
      <c r="M10" s="47">
        <v>30</v>
      </c>
      <c r="N10" s="47">
        <v>0</v>
      </c>
      <c r="O10" s="47">
        <v>30</v>
      </c>
      <c r="P10" s="47">
        <v>18.600000000000001</v>
      </c>
      <c r="Q10" s="47">
        <v>9.1</v>
      </c>
      <c r="R10" s="47">
        <v>2.6</v>
      </c>
      <c r="S10" s="47">
        <v>60.300000000000004</v>
      </c>
      <c r="T10" s="47"/>
      <c r="U10" s="47"/>
      <c r="V10" s="47">
        <v>29.69</v>
      </c>
      <c r="W10" s="47">
        <v>0</v>
      </c>
      <c r="X10" s="47">
        <v>29.69</v>
      </c>
      <c r="Y10" s="47">
        <v>2.65</v>
      </c>
      <c r="Z10" s="47">
        <v>8.4499999999999993</v>
      </c>
      <c r="AA10" s="47">
        <v>0.52</v>
      </c>
      <c r="AB10" s="47">
        <v>41.310000000000009</v>
      </c>
      <c r="AC10" s="53" t="s">
        <v>92</v>
      </c>
      <c r="AD10" s="52" t="s">
        <v>99</v>
      </c>
      <c r="AE10" s="52" t="s">
        <v>88</v>
      </c>
      <c r="AF10" s="43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2">
        <v>0</v>
      </c>
      <c r="AP10" s="42">
        <v>0</v>
      </c>
      <c r="AQ10" s="42">
        <v>52944</v>
      </c>
      <c r="AR10" s="42">
        <v>0</v>
      </c>
      <c r="AS10" s="42">
        <v>252</v>
      </c>
      <c r="AT10" s="42">
        <v>0</v>
      </c>
      <c r="AU10" s="42">
        <v>252</v>
      </c>
      <c r="AV10" s="42">
        <v>252</v>
      </c>
      <c r="AW10" s="42">
        <v>0</v>
      </c>
      <c r="AX10" s="42">
        <v>0</v>
      </c>
      <c r="AY10" s="42">
        <v>0</v>
      </c>
      <c r="AZ10" s="42">
        <v>0</v>
      </c>
      <c r="BA10" s="42">
        <v>28406</v>
      </c>
      <c r="BB10" s="42">
        <v>28406</v>
      </c>
      <c r="BC10" s="42">
        <v>0</v>
      </c>
      <c r="BD10" s="42">
        <v>0</v>
      </c>
      <c r="BE10" s="42">
        <v>0</v>
      </c>
      <c r="BF10" s="42">
        <v>0</v>
      </c>
      <c r="BG10" s="42">
        <v>9831</v>
      </c>
      <c r="BH10" s="42">
        <v>0</v>
      </c>
      <c r="BI10" s="42">
        <v>22629</v>
      </c>
      <c r="BJ10" s="42">
        <v>21106.070129345189</v>
      </c>
      <c r="BK10" s="42">
        <v>1522.92987065481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2">
        <v>0</v>
      </c>
      <c r="BS10" s="42">
        <v>0</v>
      </c>
      <c r="BT10" s="42">
        <v>0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</row>
    <row r="11" spans="1:77">
      <c r="A11" s="23">
        <v>2011</v>
      </c>
      <c r="B11" s="23">
        <v>2409</v>
      </c>
      <c r="C11" s="23" t="s">
        <v>100</v>
      </c>
      <c r="D11" s="23">
        <v>41657</v>
      </c>
      <c r="E11" s="23" t="s">
        <v>88</v>
      </c>
      <c r="F11" s="23" t="s">
        <v>89</v>
      </c>
      <c r="G11" s="22" t="s">
        <v>90</v>
      </c>
      <c r="H11" s="41">
        <v>39478</v>
      </c>
      <c r="I11" s="41">
        <v>40653</v>
      </c>
      <c r="J11" s="22" t="s">
        <v>91</v>
      </c>
      <c r="K11" s="48"/>
      <c r="L11" s="47"/>
      <c r="M11" s="47">
        <v>120</v>
      </c>
      <c r="N11" s="47">
        <v>0</v>
      </c>
      <c r="O11" s="47">
        <v>120</v>
      </c>
      <c r="P11" s="47">
        <v>70</v>
      </c>
      <c r="Q11" s="47">
        <v>30</v>
      </c>
      <c r="R11" s="47">
        <v>0</v>
      </c>
      <c r="S11" s="47">
        <v>220</v>
      </c>
      <c r="T11" s="47"/>
      <c r="U11" s="47"/>
      <c r="V11" s="47">
        <v>118.15</v>
      </c>
      <c r="W11" s="47">
        <v>0</v>
      </c>
      <c r="X11" s="47">
        <v>118.15</v>
      </c>
      <c r="Y11" s="47">
        <v>123.72</v>
      </c>
      <c r="Z11" s="47">
        <v>38.880000000000003</v>
      </c>
      <c r="AA11" s="47">
        <v>0</v>
      </c>
      <c r="AB11" s="47">
        <v>280.75</v>
      </c>
      <c r="AC11" s="53" t="s">
        <v>92</v>
      </c>
      <c r="AD11" s="52" t="s">
        <v>101</v>
      </c>
      <c r="AE11" s="52" t="s">
        <v>102</v>
      </c>
      <c r="AF11" s="43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2222.15</v>
      </c>
      <c r="AT11" s="42">
        <v>21</v>
      </c>
      <c r="AU11" s="42">
        <v>2201.15</v>
      </c>
      <c r="AV11" s="42">
        <v>1115.7415150000002</v>
      </c>
      <c r="AW11" s="42">
        <v>1106.4084849999999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42">
        <v>0</v>
      </c>
      <c r="BG11" s="42">
        <v>11500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2">
        <v>0</v>
      </c>
      <c r="BP11" s="42">
        <v>0</v>
      </c>
      <c r="BQ11" s="42">
        <v>0</v>
      </c>
      <c r="BR11" s="42">
        <v>0</v>
      </c>
      <c r="BS11" s="42">
        <v>0</v>
      </c>
      <c r="BT11" s="42">
        <v>0</v>
      </c>
      <c r="BU11" s="42">
        <v>0</v>
      </c>
      <c r="BV11" s="42">
        <v>0</v>
      </c>
      <c r="BW11" s="42">
        <v>0</v>
      </c>
      <c r="BX11" s="42">
        <v>0</v>
      </c>
      <c r="BY11" s="42">
        <v>0</v>
      </c>
    </row>
    <row r="12" spans="1:77">
      <c r="A12" s="23">
        <v>2011</v>
      </c>
      <c r="B12" s="23" t="s">
        <v>103</v>
      </c>
      <c r="C12" s="23" t="s">
        <v>104</v>
      </c>
      <c r="D12" s="23">
        <v>31296</v>
      </c>
      <c r="E12" s="23" t="s">
        <v>88</v>
      </c>
      <c r="F12" s="23" t="s">
        <v>89</v>
      </c>
      <c r="G12" s="22" t="s">
        <v>90</v>
      </c>
      <c r="H12" s="41">
        <v>37242</v>
      </c>
      <c r="I12" s="41">
        <v>40350</v>
      </c>
      <c r="J12" s="22" t="s">
        <v>105</v>
      </c>
      <c r="K12" s="48"/>
      <c r="L12" s="47"/>
      <c r="M12" s="47">
        <v>60.2</v>
      </c>
      <c r="N12" s="47">
        <v>138.69999999999999</v>
      </c>
      <c r="O12" s="47">
        <v>198.89999999999998</v>
      </c>
      <c r="P12" s="47">
        <v>60.1</v>
      </c>
      <c r="Q12" s="47">
        <v>143.1</v>
      </c>
      <c r="R12" s="47">
        <v>0</v>
      </c>
      <c r="S12" s="47">
        <v>402.1</v>
      </c>
      <c r="T12" s="47"/>
      <c r="U12" s="47"/>
      <c r="V12" s="47">
        <v>49.273074999999999</v>
      </c>
      <c r="W12" s="47">
        <v>114.82734499999999</v>
      </c>
      <c r="X12" s="47">
        <v>164.10041999999999</v>
      </c>
      <c r="Y12" s="47">
        <v>53.71</v>
      </c>
      <c r="Z12" s="47">
        <v>115.85</v>
      </c>
      <c r="AA12" s="47">
        <v>0</v>
      </c>
      <c r="AB12" s="47">
        <v>333.66041999999999</v>
      </c>
      <c r="AC12" s="53" t="s">
        <v>92</v>
      </c>
      <c r="AD12" s="52" t="s">
        <v>106</v>
      </c>
      <c r="AE12" s="52" t="s">
        <v>107</v>
      </c>
      <c r="AF12" s="43" t="s">
        <v>92</v>
      </c>
      <c r="AG12" s="13">
        <v>0</v>
      </c>
      <c r="AH12" s="13">
        <v>0</v>
      </c>
      <c r="AI12" s="13">
        <v>0</v>
      </c>
      <c r="AJ12" s="13">
        <v>259700</v>
      </c>
      <c r="AK12" s="13">
        <v>130395.37</v>
      </c>
      <c r="AL12" s="13">
        <v>129304.63</v>
      </c>
      <c r="AM12" s="13">
        <v>0</v>
      </c>
      <c r="AN12" s="13">
        <v>0</v>
      </c>
      <c r="AO12" s="42">
        <v>840</v>
      </c>
      <c r="AP12" s="42">
        <v>5300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2">
        <v>0</v>
      </c>
      <c r="BP12" s="42">
        <v>0</v>
      </c>
      <c r="BQ12" s="42">
        <v>0</v>
      </c>
      <c r="BR12" s="42">
        <v>0</v>
      </c>
      <c r="BS12" s="42">
        <v>0</v>
      </c>
      <c r="BT12" s="42">
        <v>0</v>
      </c>
      <c r="BU12" s="42">
        <v>0</v>
      </c>
      <c r="BV12" s="42">
        <v>0</v>
      </c>
      <c r="BW12" s="42">
        <v>0</v>
      </c>
      <c r="BX12" s="42">
        <v>0</v>
      </c>
      <c r="BY12" s="42">
        <v>0</v>
      </c>
    </row>
    <row r="13" spans="1:77">
      <c r="A13" s="23">
        <v>2011</v>
      </c>
      <c r="B13" s="23" t="s">
        <v>108</v>
      </c>
      <c r="C13" s="23" t="s">
        <v>109</v>
      </c>
      <c r="D13" s="23">
        <v>35466</v>
      </c>
      <c r="E13" s="23" t="s">
        <v>88</v>
      </c>
      <c r="F13" s="23" t="s">
        <v>89</v>
      </c>
      <c r="G13" s="22" t="s">
        <v>90</v>
      </c>
      <c r="H13" s="41">
        <v>37586</v>
      </c>
      <c r="I13" s="41">
        <v>40350</v>
      </c>
      <c r="J13" s="22" t="s">
        <v>105</v>
      </c>
      <c r="K13" s="48"/>
      <c r="L13" s="47"/>
      <c r="M13" s="47">
        <v>42.4</v>
      </c>
      <c r="N13" s="47">
        <v>30.2</v>
      </c>
      <c r="O13" s="47">
        <v>72.599999999999994</v>
      </c>
      <c r="P13" s="47">
        <v>9.3000000000000007</v>
      </c>
      <c r="Q13" s="47">
        <v>31.5</v>
      </c>
      <c r="R13" s="47">
        <v>0</v>
      </c>
      <c r="S13" s="47">
        <v>113.39999999999999</v>
      </c>
      <c r="T13" s="47"/>
      <c r="U13" s="47"/>
      <c r="V13" s="47">
        <v>15.58</v>
      </c>
      <c r="W13" s="47">
        <v>27.48</v>
      </c>
      <c r="X13" s="47">
        <v>43.06</v>
      </c>
      <c r="Y13" s="47">
        <v>0</v>
      </c>
      <c r="Z13" s="47">
        <v>22.35</v>
      </c>
      <c r="AA13" s="47">
        <v>0</v>
      </c>
      <c r="AB13" s="47">
        <v>65.41</v>
      </c>
      <c r="AC13" s="53" t="s">
        <v>96</v>
      </c>
      <c r="AD13" s="52"/>
      <c r="AE13" s="52"/>
      <c r="AF13" s="43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2">
        <v>60</v>
      </c>
      <c r="AP13" s="42">
        <v>94.04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42">
        <v>0</v>
      </c>
      <c r="AY13" s="42">
        <v>0</v>
      </c>
      <c r="AZ13" s="42">
        <v>0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0</v>
      </c>
      <c r="BJ13" s="42">
        <v>0</v>
      </c>
      <c r="BK13" s="42">
        <v>0</v>
      </c>
      <c r="BL13" s="42">
        <v>0</v>
      </c>
      <c r="BM13" s="42">
        <v>0</v>
      </c>
      <c r="BN13" s="42">
        <v>0</v>
      </c>
      <c r="BO13" s="42">
        <v>0</v>
      </c>
      <c r="BP13" s="42">
        <v>0</v>
      </c>
      <c r="BQ13" s="42">
        <v>0</v>
      </c>
      <c r="BR13" s="42">
        <v>0</v>
      </c>
      <c r="BS13" s="42">
        <v>0</v>
      </c>
      <c r="BT13" s="42">
        <v>0</v>
      </c>
      <c r="BU13" s="42">
        <v>0</v>
      </c>
      <c r="BV13" s="42">
        <v>0</v>
      </c>
      <c r="BW13" s="42">
        <v>0</v>
      </c>
      <c r="BX13" s="42">
        <v>0</v>
      </c>
      <c r="BY13" s="42">
        <v>0</v>
      </c>
    </row>
    <row r="14" spans="1:77">
      <c r="A14" s="23">
        <v>2011</v>
      </c>
      <c r="B14" s="23" t="s">
        <v>110</v>
      </c>
      <c r="C14" s="23" t="s">
        <v>111</v>
      </c>
      <c r="D14" s="23">
        <v>35225</v>
      </c>
      <c r="E14" s="23" t="s">
        <v>88</v>
      </c>
      <c r="F14" s="23" t="s">
        <v>112</v>
      </c>
      <c r="G14" s="22" t="s">
        <v>90</v>
      </c>
      <c r="H14" s="41">
        <v>38341</v>
      </c>
      <c r="I14" s="41">
        <v>40350</v>
      </c>
      <c r="J14" s="22" t="s">
        <v>91</v>
      </c>
      <c r="K14" s="48"/>
      <c r="L14" s="47"/>
      <c r="M14" s="47">
        <v>15</v>
      </c>
      <c r="N14" s="47">
        <v>0</v>
      </c>
      <c r="O14" s="47">
        <v>15</v>
      </c>
      <c r="P14" s="47">
        <v>16.7</v>
      </c>
      <c r="Q14" s="47">
        <v>0</v>
      </c>
      <c r="R14" s="47">
        <v>0</v>
      </c>
      <c r="S14" s="47">
        <v>31.7</v>
      </c>
      <c r="T14" s="47"/>
      <c r="U14" s="47"/>
      <c r="V14" s="47">
        <v>15.64</v>
      </c>
      <c r="W14" s="47">
        <v>0</v>
      </c>
      <c r="X14" s="47">
        <v>15.64</v>
      </c>
      <c r="Y14" s="47">
        <v>0</v>
      </c>
      <c r="Z14" s="47">
        <v>0</v>
      </c>
      <c r="AA14" s="47">
        <v>0</v>
      </c>
      <c r="AB14" s="47">
        <v>15.64</v>
      </c>
      <c r="AC14" s="53" t="s">
        <v>96</v>
      </c>
      <c r="AD14" s="52"/>
      <c r="AE14" s="52"/>
      <c r="AF14" s="43" t="s">
        <v>96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  <c r="BG14" s="42">
        <v>0</v>
      </c>
      <c r="BH14" s="42">
        <v>0</v>
      </c>
      <c r="BI14" s="42">
        <v>0</v>
      </c>
      <c r="BJ14" s="42">
        <v>0</v>
      </c>
      <c r="BK14" s="42">
        <v>0</v>
      </c>
      <c r="BL14" s="42">
        <v>0</v>
      </c>
      <c r="BM14" s="42">
        <v>0</v>
      </c>
      <c r="BN14" s="42">
        <v>0</v>
      </c>
      <c r="BO14" s="42">
        <v>0</v>
      </c>
      <c r="BP14" s="42">
        <v>0</v>
      </c>
      <c r="BQ14" s="42">
        <v>0</v>
      </c>
      <c r="BR14" s="42">
        <v>0</v>
      </c>
      <c r="BS14" s="42">
        <v>0</v>
      </c>
      <c r="BT14" s="42">
        <v>0</v>
      </c>
      <c r="BU14" s="42">
        <v>0</v>
      </c>
      <c r="BV14" s="42">
        <v>0</v>
      </c>
      <c r="BW14" s="42">
        <v>0</v>
      </c>
      <c r="BX14" s="42">
        <v>0</v>
      </c>
      <c r="BY14" s="42">
        <v>0</v>
      </c>
    </row>
    <row r="15" spans="1:77">
      <c r="A15" s="23">
        <v>2011</v>
      </c>
      <c r="B15" s="23">
        <v>2149</v>
      </c>
      <c r="C15" s="23" t="s">
        <v>113</v>
      </c>
      <c r="D15" s="23">
        <v>35225</v>
      </c>
      <c r="E15" s="23" t="s">
        <v>88</v>
      </c>
      <c r="F15" s="23" t="s">
        <v>89</v>
      </c>
      <c r="G15" s="22" t="s">
        <v>90</v>
      </c>
      <c r="H15" s="41">
        <v>38341</v>
      </c>
      <c r="I15" s="41">
        <v>40350</v>
      </c>
      <c r="J15" s="22" t="s">
        <v>91</v>
      </c>
      <c r="K15" s="48"/>
      <c r="L15" s="47"/>
      <c r="M15" s="47">
        <v>30</v>
      </c>
      <c r="N15" s="47">
        <v>0</v>
      </c>
      <c r="O15" s="47">
        <v>30</v>
      </c>
      <c r="P15" s="47">
        <v>16.7</v>
      </c>
      <c r="Q15" s="47">
        <v>0</v>
      </c>
      <c r="R15" s="47">
        <v>0</v>
      </c>
      <c r="S15" s="47">
        <v>46.7</v>
      </c>
      <c r="T15" s="47"/>
      <c r="U15" s="47"/>
      <c r="V15" s="47">
        <v>30.23</v>
      </c>
      <c r="W15" s="47">
        <v>0</v>
      </c>
      <c r="X15" s="47">
        <v>30.23</v>
      </c>
      <c r="Y15" s="47">
        <v>0</v>
      </c>
      <c r="Z15" s="47">
        <v>0</v>
      </c>
      <c r="AA15" s="47">
        <v>0</v>
      </c>
      <c r="AB15" s="47">
        <v>30.23</v>
      </c>
      <c r="AC15" s="53" t="s">
        <v>96</v>
      </c>
      <c r="AD15" s="52"/>
      <c r="AE15" s="52"/>
      <c r="AF15" s="43" t="s">
        <v>92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  <c r="BG15" s="42">
        <v>0</v>
      </c>
      <c r="BH15" s="42">
        <v>0</v>
      </c>
      <c r="BI15" s="42">
        <v>3264</v>
      </c>
      <c r="BJ15" s="42">
        <v>163.20000000000002</v>
      </c>
      <c r="BK15" s="42">
        <v>3100.8</v>
      </c>
      <c r="BL15" s="42">
        <v>0</v>
      </c>
      <c r="BM15" s="42">
        <v>0</v>
      </c>
      <c r="BN15" s="42">
        <v>0</v>
      </c>
      <c r="BO15" s="42">
        <v>0</v>
      </c>
      <c r="BP15" s="42">
        <v>0</v>
      </c>
      <c r="BQ15" s="42">
        <v>0</v>
      </c>
      <c r="BR15" s="42">
        <v>0</v>
      </c>
      <c r="BS15" s="42">
        <v>0</v>
      </c>
      <c r="BT15" s="42">
        <v>0</v>
      </c>
      <c r="BU15" s="42">
        <v>0</v>
      </c>
      <c r="BV15" s="42">
        <v>0</v>
      </c>
      <c r="BW15" s="42">
        <v>0</v>
      </c>
      <c r="BX15" s="42">
        <v>0</v>
      </c>
      <c r="BY15" s="42">
        <v>0</v>
      </c>
    </row>
    <row r="16" spans="1:77">
      <c r="A16" s="23">
        <v>2011</v>
      </c>
      <c r="B16" s="23">
        <v>2150</v>
      </c>
      <c r="C16" s="23" t="s">
        <v>114</v>
      </c>
      <c r="D16" s="23">
        <v>35225</v>
      </c>
      <c r="E16" s="23" t="s">
        <v>88</v>
      </c>
      <c r="F16" s="23" t="s">
        <v>115</v>
      </c>
      <c r="G16" s="22" t="s">
        <v>90</v>
      </c>
      <c r="H16" s="41">
        <v>38341</v>
      </c>
      <c r="I16" s="41">
        <v>40350</v>
      </c>
      <c r="J16" s="22" t="s">
        <v>91</v>
      </c>
      <c r="K16" s="48"/>
      <c r="L16" s="47"/>
      <c r="M16" s="47">
        <v>5</v>
      </c>
      <c r="N16" s="47">
        <v>0</v>
      </c>
      <c r="O16" s="47">
        <v>5</v>
      </c>
      <c r="P16" s="47">
        <v>0</v>
      </c>
      <c r="Q16" s="47">
        <v>0</v>
      </c>
      <c r="R16" s="47">
        <v>0</v>
      </c>
      <c r="S16" s="47">
        <v>5</v>
      </c>
      <c r="T16" s="47"/>
      <c r="U16" s="47"/>
      <c r="V16" s="47">
        <v>3.22</v>
      </c>
      <c r="W16" s="47">
        <v>0</v>
      </c>
      <c r="X16" s="47">
        <v>3.22</v>
      </c>
      <c r="Y16" s="47">
        <v>0</v>
      </c>
      <c r="Z16" s="47">
        <v>1.3</v>
      </c>
      <c r="AA16" s="47">
        <v>0</v>
      </c>
      <c r="AB16" s="47">
        <v>4.5200000000000005</v>
      </c>
      <c r="AC16" s="53" t="s">
        <v>96</v>
      </c>
      <c r="AD16" s="52"/>
      <c r="AE16" s="52"/>
      <c r="AF16" s="43" t="s">
        <v>96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2">
        <v>0</v>
      </c>
      <c r="AP16" s="42">
        <v>0</v>
      </c>
      <c r="AQ16" s="42">
        <v>0</v>
      </c>
      <c r="AR16" s="42">
        <v>0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>
        <v>0</v>
      </c>
      <c r="BJ16" s="42">
        <v>0</v>
      </c>
      <c r="BK16" s="42">
        <v>0</v>
      </c>
      <c r="BL16" s="42">
        <v>0</v>
      </c>
      <c r="BM16" s="42">
        <v>0</v>
      </c>
      <c r="BN16" s="42">
        <v>0</v>
      </c>
      <c r="BO16" s="42">
        <v>0</v>
      </c>
      <c r="BP16" s="42">
        <v>0</v>
      </c>
      <c r="BQ16" s="42">
        <v>0</v>
      </c>
      <c r="BR16" s="42">
        <v>0</v>
      </c>
      <c r="BS16" s="42">
        <v>0</v>
      </c>
      <c r="BT16" s="42">
        <v>0</v>
      </c>
      <c r="BU16" s="42">
        <v>0</v>
      </c>
      <c r="BV16" s="42">
        <v>0</v>
      </c>
      <c r="BW16" s="42">
        <v>0</v>
      </c>
      <c r="BX16" s="42">
        <v>0</v>
      </c>
      <c r="BY16" s="42">
        <v>0</v>
      </c>
    </row>
    <row r="17" spans="1:77">
      <c r="A17" s="23">
        <v>2011</v>
      </c>
      <c r="B17" s="23">
        <v>1782</v>
      </c>
      <c r="C17" s="23" t="s">
        <v>116</v>
      </c>
      <c r="D17" s="23">
        <v>32193</v>
      </c>
      <c r="E17" s="23" t="s">
        <v>88</v>
      </c>
      <c r="F17" s="23" t="s">
        <v>89</v>
      </c>
      <c r="G17" s="22" t="s">
        <v>117</v>
      </c>
      <c r="H17" s="41">
        <v>36851</v>
      </c>
      <c r="I17" s="41">
        <v>40190</v>
      </c>
      <c r="J17" s="22" t="s">
        <v>91</v>
      </c>
      <c r="K17" s="48"/>
      <c r="L17" s="47"/>
      <c r="M17" s="47">
        <v>46.3</v>
      </c>
      <c r="N17" s="47">
        <v>0</v>
      </c>
      <c r="O17" s="47">
        <v>46.3</v>
      </c>
      <c r="P17" s="47">
        <v>0</v>
      </c>
      <c r="Q17" s="47">
        <v>9.6</v>
      </c>
      <c r="R17" s="47">
        <v>10.3</v>
      </c>
      <c r="S17" s="47">
        <v>66.2</v>
      </c>
      <c r="T17" s="47"/>
      <c r="U17" s="47"/>
      <c r="V17" s="47">
        <v>44.22</v>
      </c>
      <c r="W17" s="47">
        <v>0</v>
      </c>
      <c r="X17" s="47">
        <v>44.22</v>
      </c>
      <c r="Y17" s="47">
        <v>0</v>
      </c>
      <c r="Z17" s="47">
        <v>6.18</v>
      </c>
      <c r="AA17" s="47">
        <v>17.82</v>
      </c>
      <c r="AB17" s="47">
        <v>68.22</v>
      </c>
      <c r="AC17" s="53" t="s">
        <v>96</v>
      </c>
      <c r="AD17" s="52"/>
      <c r="AE17" s="52"/>
      <c r="AF17" s="43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42">
        <v>0</v>
      </c>
      <c r="BG17" s="42">
        <v>0</v>
      </c>
      <c r="BH17" s="42">
        <v>0</v>
      </c>
      <c r="BI17" s="42">
        <v>258577</v>
      </c>
      <c r="BJ17" s="42">
        <v>130322.808</v>
      </c>
      <c r="BK17" s="42">
        <v>128254.192</v>
      </c>
      <c r="BL17" s="42">
        <v>0</v>
      </c>
      <c r="BM17" s="42">
        <v>0</v>
      </c>
      <c r="BN17" s="42">
        <v>0</v>
      </c>
      <c r="BO17" s="42">
        <v>0</v>
      </c>
      <c r="BP17" s="42">
        <v>0</v>
      </c>
      <c r="BQ17" s="42">
        <v>0</v>
      </c>
      <c r="BR17" s="42">
        <v>0</v>
      </c>
      <c r="BS17" s="42">
        <v>0</v>
      </c>
      <c r="BT17" s="42">
        <v>0</v>
      </c>
      <c r="BU17" s="42">
        <v>0</v>
      </c>
      <c r="BV17" s="42">
        <v>0</v>
      </c>
      <c r="BW17" s="42">
        <v>0</v>
      </c>
      <c r="BX17" s="42">
        <v>0</v>
      </c>
      <c r="BY17" s="42">
        <v>0</v>
      </c>
    </row>
    <row r="18" spans="1:77">
      <c r="A18" s="23">
        <v>2012</v>
      </c>
      <c r="B18" s="23">
        <v>1831</v>
      </c>
      <c r="C18" s="23" t="s">
        <v>118</v>
      </c>
      <c r="D18" s="23" t="s">
        <v>119</v>
      </c>
      <c r="E18" s="23" t="s">
        <v>88</v>
      </c>
      <c r="F18" s="23" t="s">
        <v>89</v>
      </c>
      <c r="G18" s="22" t="s">
        <v>90</v>
      </c>
      <c r="H18" s="54">
        <v>37084</v>
      </c>
      <c r="I18" s="54">
        <v>40344</v>
      </c>
      <c r="J18" s="22" t="s">
        <v>91</v>
      </c>
      <c r="K18" s="48"/>
      <c r="L18" s="18"/>
      <c r="M18" s="18">
        <v>34</v>
      </c>
      <c r="N18" s="18">
        <v>0</v>
      </c>
      <c r="O18" s="47">
        <v>34</v>
      </c>
      <c r="P18" s="18">
        <v>24.3</v>
      </c>
      <c r="Q18" s="18">
        <v>17.3</v>
      </c>
      <c r="R18" s="47">
        <v>2.4</v>
      </c>
      <c r="S18" s="47">
        <v>78</v>
      </c>
      <c r="T18" s="47"/>
      <c r="U18" s="51"/>
      <c r="V18" s="51">
        <v>33.102899999999998</v>
      </c>
      <c r="W18" s="51">
        <v>0</v>
      </c>
      <c r="X18" s="47">
        <v>33.102899999999998</v>
      </c>
      <c r="Y18" s="51">
        <v>22.784099999999999</v>
      </c>
      <c r="Z18" s="51">
        <v>17.18</v>
      </c>
      <c r="AA18" s="51">
        <v>1.8</v>
      </c>
      <c r="AB18" s="47">
        <v>74.867000000000004</v>
      </c>
      <c r="AC18" s="53" t="s">
        <v>92</v>
      </c>
      <c r="AD18" s="52" t="s">
        <v>120</v>
      </c>
      <c r="AE18" s="52" t="s">
        <v>121</v>
      </c>
      <c r="AF18" s="43" t="s">
        <v>92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  <c r="BG18" s="42">
        <v>190000</v>
      </c>
      <c r="BH18" s="42">
        <v>193199.99999999997</v>
      </c>
      <c r="BI18" s="42">
        <v>28180</v>
      </c>
      <c r="BJ18" s="42">
        <v>9299.4</v>
      </c>
      <c r="BK18" s="42">
        <v>18880.600000000002</v>
      </c>
      <c r="BL18" s="11">
        <v>0</v>
      </c>
      <c r="BM18" s="42">
        <v>0</v>
      </c>
      <c r="BN18" s="42">
        <v>0</v>
      </c>
      <c r="BO18" s="42">
        <v>0</v>
      </c>
      <c r="BP18" s="42">
        <v>0</v>
      </c>
      <c r="BQ18" s="42">
        <v>0</v>
      </c>
      <c r="BR18" s="42">
        <v>0</v>
      </c>
      <c r="BS18" s="42">
        <v>0</v>
      </c>
      <c r="BT18" s="42">
        <v>0</v>
      </c>
      <c r="BU18" s="42">
        <v>0</v>
      </c>
      <c r="BV18" s="42">
        <v>0</v>
      </c>
      <c r="BW18" s="42">
        <v>0</v>
      </c>
      <c r="BX18" s="42">
        <v>0</v>
      </c>
      <c r="BY18" s="42">
        <v>0</v>
      </c>
    </row>
    <row r="19" spans="1:77">
      <c r="A19" s="23">
        <v>2012</v>
      </c>
      <c r="B19" s="23">
        <v>1947</v>
      </c>
      <c r="C19" s="23" t="s">
        <v>122</v>
      </c>
      <c r="D19" s="23" t="s">
        <v>123</v>
      </c>
      <c r="E19" s="23" t="s">
        <v>88</v>
      </c>
      <c r="F19" s="23" t="s">
        <v>124</v>
      </c>
      <c r="G19" s="22" t="s">
        <v>90</v>
      </c>
      <c r="H19" s="54">
        <v>37588</v>
      </c>
      <c r="I19" s="54">
        <v>40520</v>
      </c>
      <c r="J19" s="22" t="s">
        <v>91</v>
      </c>
      <c r="K19" s="48"/>
      <c r="L19" s="18"/>
      <c r="M19" s="18">
        <v>60</v>
      </c>
      <c r="N19" s="18">
        <v>0</v>
      </c>
      <c r="O19" s="47">
        <v>60</v>
      </c>
      <c r="P19" s="18">
        <v>0</v>
      </c>
      <c r="Q19" s="18">
        <v>22.8</v>
      </c>
      <c r="R19" s="47">
        <v>4.2</v>
      </c>
      <c r="S19" s="47">
        <v>87</v>
      </c>
      <c r="T19" s="47"/>
      <c r="U19" s="51"/>
      <c r="V19" s="51">
        <v>65.099999999999994</v>
      </c>
      <c r="W19" s="51">
        <v>0</v>
      </c>
      <c r="X19" s="47">
        <v>65.099999999999994</v>
      </c>
      <c r="Y19" s="51">
        <v>0</v>
      </c>
      <c r="Z19" s="51">
        <v>22.13</v>
      </c>
      <c r="AA19" s="51">
        <v>0</v>
      </c>
      <c r="AB19" s="47">
        <v>87.22999999999999</v>
      </c>
      <c r="AC19" s="53" t="s">
        <v>96</v>
      </c>
      <c r="AD19" s="52"/>
      <c r="AE19" s="52"/>
      <c r="AF19" s="43" t="s">
        <v>92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42">
        <v>0</v>
      </c>
      <c r="AP19" s="42">
        <v>0</v>
      </c>
      <c r="AQ19" s="42">
        <v>0</v>
      </c>
      <c r="AR19" s="42">
        <v>0</v>
      </c>
      <c r="AS19" s="42">
        <v>581.46</v>
      </c>
      <c r="AT19" s="42">
        <v>0</v>
      </c>
      <c r="AU19" s="42">
        <v>581.46</v>
      </c>
      <c r="AV19" s="42">
        <v>0</v>
      </c>
      <c r="AW19" s="42">
        <v>581.46</v>
      </c>
      <c r="AX19" s="42">
        <v>0</v>
      </c>
      <c r="AY19" s="42">
        <v>0</v>
      </c>
      <c r="AZ19" s="42">
        <v>0</v>
      </c>
      <c r="BA19" s="42">
        <v>0</v>
      </c>
      <c r="BB19" s="42">
        <v>0</v>
      </c>
      <c r="BC19" s="42">
        <v>0</v>
      </c>
      <c r="BD19" s="42">
        <v>0</v>
      </c>
      <c r="BE19" s="42">
        <v>0</v>
      </c>
      <c r="BF19" s="42">
        <v>14</v>
      </c>
      <c r="BG19" s="42">
        <v>0</v>
      </c>
      <c r="BH19" s="42">
        <v>0</v>
      </c>
      <c r="BI19" s="42">
        <v>0</v>
      </c>
      <c r="BJ19" s="42">
        <v>0</v>
      </c>
      <c r="BK19" s="42">
        <v>0</v>
      </c>
      <c r="BL19" s="11">
        <v>0</v>
      </c>
      <c r="BM19" s="42">
        <v>0</v>
      </c>
      <c r="BN19" s="42">
        <v>0</v>
      </c>
      <c r="BO19" s="42">
        <v>0</v>
      </c>
      <c r="BP19" s="42">
        <v>0</v>
      </c>
      <c r="BQ19" s="42">
        <v>0</v>
      </c>
      <c r="BR19" s="42">
        <v>0</v>
      </c>
      <c r="BS19" s="42">
        <v>0</v>
      </c>
      <c r="BT19" s="42">
        <v>0</v>
      </c>
      <c r="BU19" s="42">
        <v>0</v>
      </c>
      <c r="BV19" s="42">
        <v>0</v>
      </c>
      <c r="BW19" s="42">
        <v>0</v>
      </c>
      <c r="BX19" s="42">
        <v>0</v>
      </c>
      <c r="BY19" s="42">
        <v>0</v>
      </c>
    </row>
    <row r="20" spans="1:77">
      <c r="A20" s="23">
        <v>2012</v>
      </c>
      <c r="B20" s="23">
        <v>2430</v>
      </c>
      <c r="C20" s="23" t="s">
        <v>125</v>
      </c>
      <c r="D20" s="23" t="s">
        <v>126</v>
      </c>
      <c r="E20" s="23" t="s">
        <v>88</v>
      </c>
      <c r="F20" s="23" t="s">
        <v>89</v>
      </c>
      <c r="G20" s="22" t="s">
        <v>90</v>
      </c>
      <c r="H20" s="49">
        <v>39651</v>
      </c>
      <c r="I20" s="49">
        <v>40350</v>
      </c>
      <c r="J20" s="22" t="s">
        <v>91</v>
      </c>
      <c r="K20" s="48"/>
      <c r="L20" s="51"/>
      <c r="M20" s="51">
        <v>170</v>
      </c>
      <c r="N20" s="51">
        <v>0</v>
      </c>
      <c r="O20" s="47">
        <v>170</v>
      </c>
      <c r="P20" s="51">
        <v>100</v>
      </c>
      <c r="Q20" s="51">
        <v>0</v>
      </c>
      <c r="R20" s="51">
        <v>0</v>
      </c>
      <c r="S20" s="47">
        <v>270</v>
      </c>
      <c r="T20" s="47"/>
      <c r="U20" s="51"/>
      <c r="V20" s="51">
        <v>164.54900000000001</v>
      </c>
      <c r="W20" s="51">
        <v>0</v>
      </c>
      <c r="X20" s="50">
        <v>164.54900000000001</v>
      </c>
      <c r="Y20" s="51">
        <v>0</v>
      </c>
      <c r="Z20" s="51">
        <v>0</v>
      </c>
      <c r="AA20" s="50">
        <v>0</v>
      </c>
      <c r="AB20" s="46">
        <v>164.54900000000001</v>
      </c>
      <c r="AC20" s="45" t="s">
        <v>96</v>
      </c>
      <c r="AD20" s="44"/>
      <c r="AE20" s="44"/>
      <c r="AF20" s="43" t="s">
        <v>96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  <c r="BE20" s="42">
        <v>0</v>
      </c>
      <c r="BF20" s="42">
        <v>0</v>
      </c>
      <c r="BG20" s="42">
        <v>0</v>
      </c>
      <c r="BH20" s="42">
        <v>0</v>
      </c>
      <c r="BI20" s="42">
        <v>0</v>
      </c>
      <c r="BJ20" s="42">
        <v>0</v>
      </c>
      <c r="BK20" s="42">
        <v>0</v>
      </c>
      <c r="BL20" s="42">
        <v>0</v>
      </c>
      <c r="BM20" s="42">
        <v>0</v>
      </c>
      <c r="BN20" s="42">
        <v>0</v>
      </c>
      <c r="BO20" s="42">
        <v>0</v>
      </c>
      <c r="BP20" s="42">
        <v>0</v>
      </c>
      <c r="BQ20" s="42">
        <v>0</v>
      </c>
      <c r="BR20" s="42">
        <v>0</v>
      </c>
      <c r="BS20" s="42">
        <v>0</v>
      </c>
      <c r="BT20" s="42">
        <v>0</v>
      </c>
      <c r="BU20" s="42">
        <v>0</v>
      </c>
      <c r="BV20" s="42">
        <v>0</v>
      </c>
      <c r="BW20" s="42">
        <v>0</v>
      </c>
      <c r="BX20" s="42">
        <v>0</v>
      </c>
      <c r="BY20" s="42">
        <v>0</v>
      </c>
    </row>
    <row r="21" spans="1:77">
      <c r="A21" s="23">
        <v>2012</v>
      </c>
      <c r="B21" s="23">
        <v>2566</v>
      </c>
      <c r="C21" s="23" t="s">
        <v>127</v>
      </c>
      <c r="D21" s="23" t="s">
        <v>128</v>
      </c>
      <c r="E21" s="23" t="s">
        <v>88</v>
      </c>
      <c r="F21" s="23" t="s">
        <v>112</v>
      </c>
      <c r="G21" s="22" t="s">
        <v>90</v>
      </c>
      <c r="H21" s="49">
        <v>40099</v>
      </c>
      <c r="I21" s="49">
        <v>40905</v>
      </c>
      <c r="J21" s="22" t="s">
        <v>91</v>
      </c>
      <c r="K21" s="48"/>
      <c r="L21" s="27"/>
      <c r="M21" s="27">
        <v>44.85</v>
      </c>
      <c r="N21" s="51">
        <v>0</v>
      </c>
      <c r="O21" s="47">
        <v>44.85</v>
      </c>
      <c r="P21" s="51">
        <v>0</v>
      </c>
      <c r="Q21" s="51">
        <v>0</v>
      </c>
      <c r="R21" s="51">
        <v>0</v>
      </c>
      <c r="S21" s="47">
        <v>44.85</v>
      </c>
      <c r="T21" s="47"/>
      <c r="U21" s="51"/>
      <c r="V21" s="51">
        <v>45.305999999999997</v>
      </c>
      <c r="W21" s="51">
        <v>0</v>
      </c>
      <c r="X21" s="50">
        <v>45.305999999999997</v>
      </c>
      <c r="Y21" s="51">
        <v>0</v>
      </c>
      <c r="Z21" s="51">
        <v>0</v>
      </c>
      <c r="AA21" s="50">
        <v>0</v>
      </c>
      <c r="AB21" s="46">
        <v>45.305999999999997</v>
      </c>
      <c r="AC21" s="45" t="s">
        <v>96</v>
      </c>
      <c r="AD21" s="44"/>
      <c r="AE21" s="44"/>
      <c r="AF21" s="43" t="s">
        <v>96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  <c r="BE21" s="42">
        <v>0</v>
      </c>
      <c r="BF21" s="42">
        <v>0</v>
      </c>
      <c r="BG21" s="42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  <c r="BN21" s="42">
        <v>0</v>
      </c>
      <c r="BO21" s="42">
        <v>0</v>
      </c>
      <c r="BP21" s="42">
        <v>0</v>
      </c>
      <c r="BQ21" s="42">
        <v>0</v>
      </c>
      <c r="BR21" s="42">
        <v>0</v>
      </c>
      <c r="BS21" s="42">
        <v>0</v>
      </c>
      <c r="BT21" s="42">
        <v>0</v>
      </c>
      <c r="BU21" s="42">
        <v>0</v>
      </c>
      <c r="BV21" s="42">
        <v>0</v>
      </c>
      <c r="BW21" s="42">
        <v>0</v>
      </c>
      <c r="BX21" s="42">
        <v>0</v>
      </c>
      <c r="BY21" s="42">
        <v>0</v>
      </c>
    </row>
    <row r="22" spans="1:77">
      <c r="A22" s="23">
        <v>2012</v>
      </c>
      <c r="B22" s="23">
        <v>2567</v>
      </c>
      <c r="C22" s="23" t="s">
        <v>127</v>
      </c>
      <c r="D22" s="23" t="s">
        <v>128</v>
      </c>
      <c r="E22" s="23" t="s">
        <v>88</v>
      </c>
      <c r="F22" s="23" t="s">
        <v>112</v>
      </c>
      <c r="G22" s="22" t="s">
        <v>90</v>
      </c>
      <c r="H22" s="49">
        <v>40099</v>
      </c>
      <c r="I22" s="49">
        <v>40905</v>
      </c>
      <c r="J22" s="22" t="s">
        <v>91</v>
      </c>
      <c r="K22" s="48"/>
      <c r="L22" s="18"/>
      <c r="M22" s="18">
        <v>100</v>
      </c>
      <c r="N22" s="18">
        <v>0</v>
      </c>
      <c r="O22" s="47">
        <v>100</v>
      </c>
      <c r="P22" s="18">
        <v>0</v>
      </c>
      <c r="Q22" s="18">
        <v>0</v>
      </c>
      <c r="R22" s="18">
        <v>0</v>
      </c>
      <c r="S22" s="47">
        <v>100</v>
      </c>
      <c r="T22" s="47"/>
      <c r="U22" s="17"/>
      <c r="V22" s="17">
        <v>100.982</v>
      </c>
      <c r="W22" s="17">
        <v>0</v>
      </c>
      <c r="X22" s="47">
        <v>100.982</v>
      </c>
      <c r="Y22" s="17">
        <v>0</v>
      </c>
      <c r="Z22" s="17">
        <v>0</v>
      </c>
      <c r="AA22" s="17">
        <v>0</v>
      </c>
      <c r="AB22" s="46">
        <v>100.982</v>
      </c>
      <c r="AC22" s="45" t="s">
        <v>96</v>
      </c>
      <c r="AD22" s="44"/>
      <c r="AE22" s="44"/>
      <c r="AF22" s="43" t="s">
        <v>96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42">
        <v>0</v>
      </c>
      <c r="AY22" s="42">
        <v>0</v>
      </c>
      <c r="AZ22" s="42">
        <v>0</v>
      </c>
      <c r="BA22" s="42">
        <v>0</v>
      </c>
      <c r="BB22" s="42">
        <v>0</v>
      </c>
      <c r="BC22" s="42">
        <v>0</v>
      </c>
      <c r="BD22" s="42">
        <v>0</v>
      </c>
      <c r="BE22" s="42">
        <v>0</v>
      </c>
      <c r="BF22" s="42">
        <v>0</v>
      </c>
      <c r="BG22" s="42">
        <v>0</v>
      </c>
      <c r="BH22" s="42">
        <v>0</v>
      </c>
      <c r="BI22" s="42">
        <v>0</v>
      </c>
      <c r="BJ22" s="42">
        <v>0</v>
      </c>
      <c r="BK22" s="42">
        <v>0</v>
      </c>
      <c r="BL22" s="42">
        <v>0</v>
      </c>
      <c r="BM22" s="42">
        <v>0</v>
      </c>
      <c r="BN22" s="42">
        <v>0</v>
      </c>
      <c r="BO22" s="42">
        <v>0</v>
      </c>
      <c r="BP22" s="42">
        <v>0</v>
      </c>
      <c r="BQ22" s="42">
        <v>0</v>
      </c>
      <c r="BR22" s="42">
        <v>0</v>
      </c>
      <c r="BS22" s="42">
        <v>0</v>
      </c>
      <c r="BT22" s="42">
        <v>0</v>
      </c>
      <c r="BU22" s="42">
        <v>0</v>
      </c>
      <c r="BV22" s="42">
        <v>0</v>
      </c>
      <c r="BW22" s="42">
        <v>0</v>
      </c>
      <c r="BX22" s="42">
        <v>0</v>
      </c>
      <c r="BY22" s="42">
        <v>0</v>
      </c>
    </row>
    <row r="23" spans="1:77">
      <c r="A23" s="23">
        <v>2012</v>
      </c>
      <c r="B23" s="23">
        <v>2568</v>
      </c>
      <c r="C23" s="23" t="s">
        <v>127</v>
      </c>
      <c r="D23" s="23" t="s">
        <v>128</v>
      </c>
      <c r="E23" s="23" t="s">
        <v>88</v>
      </c>
      <c r="F23" s="23" t="s">
        <v>112</v>
      </c>
      <c r="G23" s="22" t="s">
        <v>90</v>
      </c>
      <c r="H23" s="49">
        <v>40099</v>
      </c>
      <c r="I23" s="49">
        <v>40905</v>
      </c>
      <c r="J23" s="22" t="s">
        <v>97</v>
      </c>
      <c r="K23" s="48"/>
      <c r="L23" s="18"/>
      <c r="M23" s="18">
        <v>0</v>
      </c>
      <c r="N23" s="18">
        <v>100</v>
      </c>
      <c r="O23" s="47">
        <v>100</v>
      </c>
      <c r="P23" s="18">
        <v>0</v>
      </c>
      <c r="Q23" s="18">
        <v>0</v>
      </c>
      <c r="R23" s="18">
        <v>0</v>
      </c>
      <c r="S23" s="47">
        <v>100</v>
      </c>
      <c r="T23" s="47"/>
      <c r="U23" s="17"/>
      <c r="V23" s="17">
        <v>0</v>
      </c>
      <c r="W23" s="17">
        <v>100</v>
      </c>
      <c r="X23" s="47">
        <v>100</v>
      </c>
      <c r="Y23" s="17">
        <v>0</v>
      </c>
      <c r="Z23" s="17">
        <v>0</v>
      </c>
      <c r="AA23" s="17">
        <v>0</v>
      </c>
      <c r="AB23" s="46">
        <v>100</v>
      </c>
      <c r="AC23" s="45" t="s">
        <v>96</v>
      </c>
      <c r="AD23" s="44"/>
      <c r="AE23" s="44"/>
      <c r="AF23" s="43" t="s">
        <v>96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2">
        <v>0</v>
      </c>
      <c r="AZ23" s="42">
        <v>0</v>
      </c>
      <c r="BA23" s="42">
        <v>0</v>
      </c>
      <c r="BB23" s="42">
        <v>0</v>
      </c>
      <c r="BC23" s="42">
        <v>0</v>
      </c>
      <c r="BD23" s="42">
        <v>0</v>
      </c>
      <c r="BE23" s="42">
        <v>0</v>
      </c>
      <c r="BF23" s="42">
        <v>0</v>
      </c>
      <c r="BG23" s="42">
        <v>0</v>
      </c>
      <c r="BH23" s="42">
        <v>0</v>
      </c>
      <c r="BI23" s="42">
        <v>0</v>
      </c>
      <c r="BJ23" s="42">
        <v>0</v>
      </c>
      <c r="BK23" s="42">
        <v>0</v>
      </c>
      <c r="BL23" s="42">
        <v>0</v>
      </c>
      <c r="BM23" s="42">
        <v>0</v>
      </c>
      <c r="BN23" s="42">
        <v>0</v>
      </c>
      <c r="BO23" s="42">
        <v>0</v>
      </c>
      <c r="BP23" s="42">
        <v>0</v>
      </c>
      <c r="BQ23" s="42">
        <v>0</v>
      </c>
      <c r="BR23" s="42">
        <v>0</v>
      </c>
      <c r="BS23" s="42">
        <v>0</v>
      </c>
      <c r="BT23" s="42">
        <v>0</v>
      </c>
      <c r="BU23" s="42">
        <v>0</v>
      </c>
      <c r="BV23" s="42">
        <v>0</v>
      </c>
      <c r="BW23" s="42">
        <v>0</v>
      </c>
      <c r="BX23" s="42">
        <v>0</v>
      </c>
      <c r="BY23" s="42">
        <v>0</v>
      </c>
    </row>
    <row r="24" spans="1:77">
      <c r="A24" s="23">
        <v>2012</v>
      </c>
      <c r="B24" s="23">
        <v>2569</v>
      </c>
      <c r="C24" s="23" t="s">
        <v>127</v>
      </c>
      <c r="D24" s="23" t="s">
        <v>128</v>
      </c>
      <c r="E24" s="23" t="s">
        <v>88</v>
      </c>
      <c r="F24" s="23" t="s">
        <v>112</v>
      </c>
      <c r="G24" s="22" t="s">
        <v>90</v>
      </c>
      <c r="H24" s="49">
        <v>40099</v>
      </c>
      <c r="I24" s="49">
        <v>40905</v>
      </c>
      <c r="J24" s="22" t="s">
        <v>97</v>
      </c>
      <c r="K24" s="48"/>
      <c r="L24" s="18"/>
      <c r="M24" s="18">
        <v>0</v>
      </c>
      <c r="N24" s="18">
        <v>500</v>
      </c>
      <c r="O24" s="47">
        <v>500</v>
      </c>
      <c r="P24" s="18">
        <v>0</v>
      </c>
      <c r="Q24" s="18">
        <v>0</v>
      </c>
      <c r="R24" s="18">
        <v>0</v>
      </c>
      <c r="S24" s="47">
        <v>500</v>
      </c>
      <c r="T24" s="47"/>
      <c r="U24" s="17"/>
      <c r="V24" s="17">
        <v>0</v>
      </c>
      <c r="W24" s="17">
        <v>500</v>
      </c>
      <c r="X24" s="47">
        <v>500</v>
      </c>
      <c r="Y24" s="17">
        <v>0</v>
      </c>
      <c r="Z24" s="17">
        <v>0</v>
      </c>
      <c r="AA24" s="17">
        <v>0</v>
      </c>
      <c r="AB24" s="46">
        <v>500</v>
      </c>
      <c r="AC24" s="45" t="s">
        <v>96</v>
      </c>
      <c r="AD24" s="44"/>
      <c r="AE24" s="44"/>
      <c r="AF24" s="43" t="s">
        <v>96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  <c r="BG24" s="42">
        <v>0</v>
      </c>
      <c r="BH24" s="42">
        <v>0</v>
      </c>
      <c r="BI24" s="42">
        <v>0</v>
      </c>
      <c r="BJ24" s="42">
        <v>0</v>
      </c>
      <c r="BK24" s="42">
        <v>0</v>
      </c>
      <c r="BL24" s="42">
        <v>0</v>
      </c>
      <c r="BM24" s="42">
        <v>0</v>
      </c>
      <c r="BN24" s="42">
        <v>0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42">
        <v>0</v>
      </c>
      <c r="BU24" s="42">
        <v>0</v>
      </c>
      <c r="BV24" s="42">
        <v>0</v>
      </c>
      <c r="BW24" s="42">
        <v>0</v>
      </c>
      <c r="BX24" s="42">
        <v>0</v>
      </c>
      <c r="BY24" s="42">
        <v>0</v>
      </c>
    </row>
    <row r="25" spans="1:77">
      <c r="A25" s="23">
        <v>2013</v>
      </c>
      <c r="B25" s="23">
        <v>1920</v>
      </c>
      <c r="C25" s="23" t="s">
        <v>129</v>
      </c>
      <c r="D25" s="23" t="s">
        <v>130</v>
      </c>
      <c r="E25" s="23" t="s">
        <v>88</v>
      </c>
      <c r="F25" s="23" t="s">
        <v>89</v>
      </c>
      <c r="G25" s="22" t="s">
        <v>90</v>
      </c>
      <c r="H25" s="36">
        <v>39790</v>
      </c>
      <c r="I25" s="41">
        <v>40896</v>
      </c>
      <c r="J25" s="39" t="s">
        <v>91</v>
      </c>
      <c r="K25" s="38"/>
      <c r="L25" s="18"/>
      <c r="M25" s="18">
        <v>65</v>
      </c>
      <c r="N25" s="18">
        <v>0</v>
      </c>
      <c r="O25" s="18">
        <v>65</v>
      </c>
      <c r="P25" s="18">
        <v>10</v>
      </c>
      <c r="Q25" s="18">
        <v>47.9</v>
      </c>
      <c r="R25" s="18">
        <v>0</v>
      </c>
      <c r="S25" s="18">
        <v>122.9</v>
      </c>
      <c r="T25" s="18"/>
      <c r="U25" s="17"/>
      <c r="V25" s="17">
        <v>34.93</v>
      </c>
      <c r="W25" s="17">
        <v>0</v>
      </c>
      <c r="X25" s="17">
        <v>34.93</v>
      </c>
      <c r="Y25" s="17">
        <v>4.05</v>
      </c>
      <c r="Z25" s="17">
        <v>37.08</v>
      </c>
      <c r="AA25" s="17">
        <v>0</v>
      </c>
      <c r="AB25" s="17">
        <v>76.06</v>
      </c>
      <c r="AC25" s="16" t="s">
        <v>92</v>
      </c>
      <c r="AD25" s="15" t="s">
        <v>131</v>
      </c>
      <c r="AE25" s="15" t="s">
        <v>132</v>
      </c>
      <c r="AF25" s="14" t="s">
        <v>92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1">
        <v>0</v>
      </c>
      <c r="AP25" s="11">
        <v>0</v>
      </c>
      <c r="AQ25" s="11">
        <v>485940</v>
      </c>
      <c r="AR25" s="11">
        <v>0</v>
      </c>
      <c r="AS25" s="11">
        <v>152.5</v>
      </c>
      <c r="AT25" s="11">
        <v>0</v>
      </c>
      <c r="AU25" s="11">
        <v>152.5</v>
      </c>
      <c r="AV25" s="11">
        <v>152.5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>
      <c r="A26" s="23">
        <v>2013</v>
      </c>
      <c r="B26" s="23">
        <v>1941</v>
      </c>
      <c r="C26" s="23" t="s">
        <v>133</v>
      </c>
      <c r="D26" s="23" t="s">
        <v>134</v>
      </c>
      <c r="E26" s="23" t="s">
        <v>88</v>
      </c>
      <c r="F26" s="23" t="s">
        <v>89</v>
      </c>
      <c r="G26" s="22" t="s">
        <v>90</v>
      </c>
      <c r="H26" s="40">
        <v>37585</v>
      </c>
      <c r="I26" s="21">
        <v>40724</v>
      </c>
      <c r="J26" s="39" t="s">
        <v>91</v>
      </c>
      <c r="K26" s="38"/>
      <c r="L26" s="18"/>
      <c r="M26" s="18">
        <v>40.799999999999997</v>
      </c>
      <c r="N26" s="18">
        <v>0</v>
      </c>
      <c r="O26" s="18">
        <v>40.799999999999997</v>
      </c>
      <c r="P26" s="18">
        <v>0</v>
      </c>
      <c r="Q26" s="18">
        <v>19.100000000000001</v>
      </c>
      <c r="R26" s="18">
        <v>0</v>
      </c>
      <c r="S26" s="18">
        <v>59.9</v>
      </c>
      <c r="T26" s="18"/>
      <c r="U26" s="17"/>
      <c r="V26" s="17">
        <v>40.799999999999997</v>
      </c>
      <c r="W26" s="17">
        <v>0</v>
      </c>
      <c r="X26" s="17">
        <v>40.799999999999997</v>
      </c>
      <c r="Y26" s="17">
        <v>0</v>
      </c>
      <c r="Z26" s="17">
        <v>18.809000000000001</v>
      </c>
      <c r="AA26" s="17">
        <v>0</v>
      </c>
      <c r="AB26" s="17">
        <v>59.608999999999995</v>
      </c>
      <c r="AC26" s="16" t="s">
        <v>96</v>
      </c>
      <c r="AD26" s="15"/>
      <c r="AE26" s="15"/>
      <c r="AF26" s="14" t="s">
        <v>92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44000</v>
      </c>
      <c r="BH26" s="11">
        <v>400000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>
      <c r="A27" s="23">
        <v>2013</v>
      </c>
      <c r="B27" s="23">
        <v>2015</v>
      </c>
      <c r="C27" s="23" t="s">
        <v>135</v>
      </c>
      <c r="D27" s="23" t="s">
        <v>136</v>
      </c>
      <c r="E27" s="23" t="s">
        <v>88</v>
      </c>
      <c r="F27" s="23" t="s">
        <v>112</v>
      </c>
      <c r="G27" s="22" t="s">
        <v>90</v>
      </c>
      <c r="H27" s="36">
        <v>37928</v>
      </c>
      <c r="I27" s="37">
        <v>41099</v>
      </c>
      <c r="J27" s="39" t="s">
        <v>91</v>
      </c>
      <c r="K27" s="38"/>
      <c r="L27" s="18"/>
      <c r="M27" s="18">
        <v>100</v>
      </c>
      <c r="N27" s="18">
        <v>0</v>
      </c>
      <c r="O27" s="18">
        <v>100</v>
      </c>
      <c r="P27" s="18">
        <v>0</v>
      </c>
      <c r="Q27" s="18">
        <v>1161</v>
      </c>
      <c r="R27" s="18">
        <v>554</v>
      </c>
      <c r="S27" s="18">
        <v>1815</v>
      </c>
      <c r="T27" s="18"/>
      <c r="U27" s="17"/>
      <c r="V27" s="17">
        <v>109.33</v>
      </c>
      <c r="W27" s="17">
        <v>0</v>
      </c>
      <c r="X27" s="17">
        <v>109.33</v>
      </c>
      <c r="Y27" s="17">
        <v>575.4</v>
      </c>
      <c r="Z27" s="17">
        <v>1161</v>
      </c>
      <c r="AA27" s="17">
        <v>0</v>
      </c>
      <c r="AB27" s="17">
        <v>1845.73</v>
      </c>
      <c r="AC27" s="16" t="s">
        <v>92</v>
      </c>
      <c r="AD27" s="15" t="s">
        <v>137</v>
      </c>
      <c r="AE27" s="15" t="s">
        <v>138</v>
      </c>
      <c r="AF27" s="14" t="s">
        <v>92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11493330</v>
      </c>
      <c r="BN27" s="11">
        <v>5604132</v>
      </c>
      <c r="BO27" s="11">
        <v>5889198</v>
      </c>
      <c r="BP27" s="11">
        <v>18957894</v>
      </c>
      <c r="BQ27" s="11">
        <v>9563133</v>
      </c>
      <c r="BR27" s="11">
        <v>9394761</v>
      </c>
      <c r="BS27" s="11">
        <v>0</v>
      </c>
      <c r="BT27" s="11">
        <v>105000</v>
      </c>
      <c r="BU27" s="11">
        <v>53550</v>
      </c>
      <c r="BV27" s="11">
        <v>51450</v>
      </c>
      <c r="BW27" s="11">
        <v>0</v>
      </c>
      <c r="BX27" s="11">
        <v>0</v>
      </c>
      <c r="BY27" s="11">
        <v>0</v>
      </c>
    </row>
    <row r="28" spans="1:77">
      <c r="A28" s="23">
        <v>2013</v>
      </c>
      <c r="B28" s="23">
        <v>2039</v>
      </c>
      <c r="C28" s="23" t="s">
        <v>139</v>
      </c>
      <c r="D28" s="23" t="s">
        <v>140</v>
      </c>
      <c r="E28" s="23" t="s">
        <v>88</v>
      </c>
      <c r="F28" s="23" t="s">
        <v>141</v>
      </c>
      <c r="G28" s="22" t="s">
        <v>90</v>
      </c>
      <c r="H28" s="36">
        <v>37965</v>
      </c>
      <c r="I28" s="37">
        <v>41008</v>
      </c>
      <c r="J28" s="20" t="s">
        <v>97</v>
      </c>
      <c r="K28" s="19"/>
      <c r="L28" s="18"/>
      <c r="M28" s="18">
        <v>0</v>
      </c>
      <c r="N28" s="18">
        <v>190</v>
      </c>
      <c r="O28" s="18">
        <v>190</v>
      </c>
      <c r="P28" s="18">
        <v>0</v>
      </c>
      <c r="Q28" s="18">
        <v>117.6</v>
      </c>
      <c r="R28" s="18">
        <v>9.6</v>
      </c>
      <c r="S28" s="18">
        <v>317.20000000000005</v>
      </c>
      <c r="T28" s="18"/>
      <c r="U28" s="17"/>
      <c r="V28" s="17">
        <v>0</v>
      </c>
      <c r="W28" s="17">
        <v>187.05</v>
      </c>
      <c r="X28" s="17">
        <v>187.05</v>
      </c>
      <c r="Y28" s="17">
        <v>0</v>
      </c>
      <c r="Z28" s="17">
        <v>105.23</v>
      </c>
      <c r="AA28" s="17">
        <v>0</v>
      </c>
      <c r="AB28" s="17">
        <v>292.28000000000003</v>
      </c>
      <c r="AC28" s="16" t="s">
        <v>96</v>
      </c>
      <c r="AD28" s="15"/>
      <c r="AE28" s="15"/>
      <c r="AF28" s="14" t="s">
        <v>92</v>
      </c>
      <c r="AG28" s="12">
        <v>91000</v>
      </c>
      <c r="AH28" s="12">
        <v>120</v>
      </c>
      <c r="AI28" s="12">
        <v>0.12</v>
      </c>
      <c r="AJ28" s="12">
        <v>45000</v>
      </c>
      <c r="AK28" s="12">
        <v>22500</v>
      </c>
      <c r="AL28" s="12">
        <v>22500</v>
      </c>
      <c r="AM28" s="12">
        <v>240</v>
      </c>
      <c r="AN28" s="12">
        <v>0</v>
      </c>
      <c r="AO28" s="11">
        <v>0</v>
      </c>
      <c r="AP28" s="11">
        <v>1200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>
      <c r="A29" s="23">
        <v>2013</v>
      </c>
      <c r="B29" s="23">
        <v>2070</v>
      </c>
      <c r="C29" s="23" t="s">
        <v>142</v>
      </c>
      <c r="D29" s="23" t="s">
        <v>143</v>
      </c>
      <c r="E29" s="23" t="s">
        <v>88</v>
      </c>
      <c r="F29" s="23" t="s">
        <v>89</v>
      </c>
      <c r="G29" s="22" t="s">
        <v>90</v>
      </c>
      <c r="H29" s="36">
        <v>37974</v>
      </c>
      <c r="I29" s="36">
        <v>41090</v>
      </c>
      <c r="J29" s="20" t="s">
        <v>91</v>
      </c>
      <c r="K29" s="19"/>
      <c r="L29" s="18"/>
      <c r="M29" s="18">
        <v>20</v>
      </c>
      <c r="N29" s="18">
        <v>0</v>
      </c>
      <c r="O29" s="18">
        <v>20</v>
      </c>
      <c r="P29" s="18">
        <v>28.1</v>
      </c>
      <c r="Q29" s="18">
        <v>5.6</v>
      </c>
      <c r="R29" s="18">
        <v>2.1</v>
      </c>
      <c r="S29" s="18">
        <v>55.800000000000004</v>
      </c>
      <c r="T29" s="18"/>
      <c r="U29" s="17"/>
      <c r="V29" s="17">
        <v>20.8</v>
      </c>
      <c r="W29" s="17">
        <v>0</v>
      </c>
      <c r="X29" s="17">
        <v>20.8</v>
      </c>
      <c r="Y29" s="17">
        <v>41.4</v>
      </c>
      <c r="Z29" s="17">
        <v>2.2999999999999998</v>
      </c>
      <c r="AA29" s="17">
        <v>3.3</v>
      </c>
      <c r="AB29" s="17">
        <v>67.8</v>
      </c>
      <c r="AC29" s="16" t="s">
        <v>92</v>
      </c>
      <c r="AD29" s="15" t="s">
        <v>144</v>
      </c>
      <c r="AE29" s="15" t="s">
        <v>88</v>
      </c>
      <c r="AF29" s="14" t="s">
        <v>92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813403</v>
      </c>
      <c r="BJ29" s="11">
        <v>797134.94</v>
      </c>
      <c r="BK29" s="11">
        <v>16268.060000000056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>
      <c r="A30" s="23">
        <v>2014</v>
      </c>
      <c r="B30" s="23">
        <v>2021</v>
      </c>
      <c r="C30" s="23" t="s">
        <v>145</v>
      </c>
      <c r="D30" s="23">
        <v>34415</v>
      </c>
      <c r="E30" s="23" t="s">
        <v>88</v>
      </c>
      <c r="F30" s="23" t="s">
        <v>89</v>
      </c>
      <c r="G30" s="22" t="s">
        <v>90</v>
      </c>
      <c r="H30" s="30">
        <v>41598</v>
      </c>
      <c r="I30" s="30">
        <v>41304</v>
      </c>
      <c r="J30" s="20" t="s">
        <v>91</v>
      </c>
      <c r="K30" s="19"/>
      <c r="L30" s="27"/>
      <c r="M30" s="27">
        <v>126</v>
      </c>
      <c r="N30" s="18">
        <v>0</v>
      </c>
      <c r="O30" s="18">
        <v>126</v>
      </c>
      <c r="P30" s="26">
        <v>0</v>
      </c>
      <c r="Q30" s="26">
        <v>61.1</v>
      </c>
      <c r="R30" s="25">
        <v>0</v>
      </c>
      <c r="S30" s="24">
        <v>187.1</v>
      </c>
      <c r="T30" s="18"/>
      <c r="U30" s="17"/>
      <c r="V30" s="17">
        <v>71.69</v>
      </c>
      <c r="W30" s="17">
        <v>0</v>
      </c>
      <c r="X30" s="17">
        <v>71.69</v>
      </c>
      <c r="Y30" s="17">
        <v>0</v>
      </c>
      <c r="Z30" s="17">
        <v>55.45</v>
      </c>
      <c r="AA30" s="17">
        <v>0</v>
      </c>
      <c r="AB30" s="17">
        <v>127.14</v>
      </c>
      <c r="AC30" s="16" t="s">
        <v>96</v>
      </c>
      <c r="AD30" s="15"/>
      <c r="AE30" s="15"/>
      <c r="AF30" s="14" t="s">
        <v>92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442600</v>
      </c>
      <c r="AR30" s="11">
        <v>0</v>
      </c>
      <c r="AS30" s="11">
        <v>140</v>
      </c>
      <c r="AT30" s="11">
        <v>68.900000000000006</v>
      </c>
      <c r="AU30" s="11">
        <v>71.099999999999994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>
      <c r="A31" s="23">
        <v>2014</v>
      </c>
      <c r="B31" s="23">
        <v>2147</v>
      </c>
      <c r="C31" s="23" t="s">
        <v>146</v>
      </c>
      <c r="D31" s="23">
        <v>36105</v>
      </c>
      <c r="E31" s="23" t="s">
        <v>88</v>
      </c>
      <c r="F31" s="23" t="s">
        <v>89</v>
      </c>
      <c r="G31" s="22" t="s">
        <v>90</v>
      </c>
      <c r="H31" s="28">
        <v>38364</v>
      </c>
      <c r="I31" s="28">
        <v>41509</v>
      </c>
      <c r="J31" s="20" t="s">
        <v>97</v>
      </c>
      <c r="K31" s="19"/>
      <c r="L31" s="27"/>
      <c r="M31" s="27">
        <v>0</v>
      </c>
      <c r="N31" s="18">
        <v>30.6</v>
      </c>
      <c r="O31" s="18">
        <v>30.6</v>
      </c>
      <c r="P31" s="26">
        <v>0</v>
      </c>
      <c r="Q31" s="26">
        <v>10.7</v>
      </c>
      <c r="R31" s="25">
        <v>0</v>
      </c>
      <c r="S31" s="24">
        <v>41.3</v>
      </c>
      <c r="T31" s="18"/>
      <c r="U31" s="17"/>
      <c r="V31" s="17">
        <v>0</v>
      </c>
      <c r="W31" s="17">
        <v>18.100000000000001</v>
      </c>
      <c r="X31" s="17">
        <v>18.100000000000001</v>
      </c>
      <c r="Y31" s="17">
        <v>0</v>
      </c>
      <c r="Z31" s="17">
        <v>9.7100000000000009</v>
      </c>
      <c r="AA31" s="17">
        <v>0</v>
      </c>
      <c r="AB31" s="17">
        <v>27.810000000000002</v>
      </c>
      <c r="AC31" s="16" t="s">
        <v>96</v>
      </c>
      <c r="AD31" s="15"/>
      <c r="AE31" s="15"/>
      <c r="AF31" s="14" t="s">
        <v>92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1.7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>
      <c r="A32" s="23">
        <v>2014</v>
      </c>
      <c r="B32" s="23">
        <v>2172</v>
      </c>
      <c r="C32" s="23" t="s">
        <v>147</v>
      </c>
      <c r="D32" s="23">
        <v>36296</v>
      </c>
      <c r="E32" s="23" t="s">
        <v>88</v>
      </c>
      <c r="F32" s="23" t="s">
        <v>89</v>
      </c>
      <c r="G32" s="22" t="s">
        <v>90</v>
      </c>
      <c r="H32" s="35">
        <v>38503</v>
      </c>
      <c r="I32" s="34">
        <v>41426</v>
      </c>
      <c r="J32" s="20" t="s">
        <v>91</v>
      </c>
      <c r="K32" s="19"/>
      <c r="L32" s="27"/>
      <c r="M32" s="27">
        <v>40</v>
      </c>
      <c r="N32" s="18">
        <v>0</v>
      </c>
      <c r="O32" s="18">
        <v>40</v>
      </c>
      <c r="P32" s="26">
        <v>32</v>
      </c>
      <c r="Q32" s="26">
        <v>18</v>
      </c>
      <c r="R32" s="33">
        <v>0</v>
      </c>
      <c r="S32" s="24">
        <v>90</v>
      </c>
      <c r="T32" s="18"/>
      <c r="U32" s="17"/>
      <c r="V32" s="17">
        <v>28.560000000000002</v>
      </c>
      <c r="W32" s="17">
        <v>0</v>
      </c>
      <c r="X32" s="17">
        <v>28.560000000000002</v>
      </c>
      <c r="Y32" s="17">
        <v>25.15</v>
      </c>
      <c r="Z32" s="17">
        <v>14.37</v>
      </c>
      <c r="AA32" s="17">
        <v>0</v>
      </c>
      <c r="AB32" s="17">
        <v>68.08</v>
      </c>
      <c r="AC32" s="16" t="s">
        <v>92</v>
      </c>
      <c r="AD32" s="15" t="s">
        <v>148</v>
      </c>
      <c r="AE32" s="15" t="s">
        <v>149</v>
      </c>
      <c r="AF32" s="14" t="s">
        <v>96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>
      <c r="A33" s="23">
        <v>2014</v>
      </c>
      <c r="B33" s="23">
        <v>2190</v>
      </c>
      <c r="C33" s="23" t="s">
        <v>150</v>
      </c>
      <c r="D33" s="23">
        <v>33224</v>
      </c>
      <c r="E33" s="23" t="s">
        <v>88</v>
      </c>
      <c r="F33" s="23" t="s">
        <v>89</v>
      </c>
      <c r="G33" s="22" t="s">
        <v>90</v>
      </c>
      <c r="H33" s="32">
        <v>38652</v>
      </c>
      <c r="I33" s="31">
        <v>41214</v>
      </c>
      <c r="J33" s="20" t="s">
        <v>91</v>
      </c>
      <c r="K33" s="19"/>
      <c r="L33" s="27"/>
      <c r="M33" s="27">
        <v>42.5</v>
      </c>
      <c r="N33" s="18">
        <v>0</v>
      </c>
      <c r="O33" s="18">
        <v>42.5</v>
      </c>
      <c r="P33" s="26">
        <v>0</v>
      </c>
      <c r="Q33" s="26">
        <v>2</v>
      </c>
      <c r="R33" s="25">
        <v>15.5</v>
      </c>
      <c r="S33" s="24">
        <v>60</v>
      </c>
      <c r="T33" s="18"/>
      <c r="U33" s="17"/>
      <c r="V33" s="17">
        <v>39.1</v>
      </c>
      <c r="W33" s="17">
        <v>0</v>
      </c>
      <c r="X33" s="17">
        <v>39.1</v>
      </c>
      <c r="Y33" s="17">
        <v>0</v>
      </c>
      <c r="Z33" s="17">
        <v>0.7</v>
      </c>
      <c r="AA33" s="17">
        <v>15.8</v>
      </c>
      <c r="AB33" s="17">
        <v>55.600000000000009</v>
      </c>
      <c r="AC33" s="16" t="s">
        <v>96</v>
      </c>
      <c r="AD33" s="15"/>
      <c r="AE33" s="15"/>
      <c r="AF33" s="14" t="s">
        <v>92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33432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>
      <c r="A34" s="23">
        <v>2014</v>
      </c>
      <c r="B34" s="23">
        <v>2101</v>
      </c>
      <c r="C34" s="23" t="s">
        <v>151</v>
      </c>
      <c r="D34" s="23">
        <v>26061</v>
      </c>
      <c r="E34" s="23" t="s">
        <v>88</v>
      </c>
      <c r="F34" s="23" t="s">
        <v>89</v>
      </c>
      <c r="G34" s="22" t="s">
        <v>90</v>
      </c>
      <c r="H34" s="28">
        <v>38300</v>
      </c>
      <c r="I34" s="30">
        <v>41486</v>
      </c>
      <c r="J34" s="20" t="s">
        <v>91</v>
      </c>
      <c r="K34" s="19"/>
      <c r="L34" s="27"/>
      <c r="M34" s="27">
        <v>68.900000000000006</v>
      </c>
      <c r="N34" s="18">
        <v>0</v>
      </c>
      <c r="O34" s="18">
        <v>68.900000000000006</v>
      </c>
      <c r="P34" s="26">
        <v>18</v>
      </c>
      <c r="Q34" s="26">
        <v>21.7</v>
      </c>
      <c r="R34" s="25">
        <v>0</v>
      </c>
      <c r="S34" s="24">
        <v>108.60000000000001</v>
      </c>
      <c r="T34" s="18"/>
      <c r="U34" s="17"/>
      <c r="V34" s="17">
        <v>50.849999999999994</v>
      </c>
      <c r="W34" s="17">
        <v>0</v>
      </c>
      <c r="X34" s="17">
        <v>50.849999999999994</v>
      </c>
      <c r="Y34" s="17">
        <v>12.97</v>
      </c>
      <c r="Z34" s="17">
        <v>19.399999999999999</v>
      </c>
      <c r="AA34" s="17">
        <v>0</v>
      </c>
      <c r="AB34" s="17">
        <v>83.22</v>
      </c>
      <c r="AC34" s="16" t="s">
        <v>92</v>
      </c>
      <c r="AD34" s="15" t="s">
        <v>152</v>
      </c>
      <c r="AE34" s="15" t="s">
        <v>153</v>
      </c>
      <c r="AF34" s="14" t="s">
        <v>92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7510218</v>
      </c>
      <c r="BQ34" s="11">
        <v>4002946.1940000001</v>
      </c>
      <c r="BR34" s="11">
        <v>3507271.8059999999</v>
      </c>
      <c r="BS34" s="11">
        <v>0</v>
      </c>
      <c r="BT34" s="11">
        <v>954502</v>
      </c>
      <c r="BU34" s="11">
        <v>342188.967</v>
      </c>
      <c r="BV34" s="11">
        <v>612313.03300000005</v>
      </c>
      <c r="BW34" s="11">
        <v>0</v>
      </c>
      <c r="BX34" s="11">
        <v>0</v>
      </c>
      <c r="BY34" s="11">
        <v>0</v>
      </c>
    </row>
    <row r="35" spans="1:77">
      <c r="A35" s="23">
        <v>2014</v>
      </c>
      <c r="B35" s="23">
        <v>2232</v>
      </c>
      <c r="C35" s="23" t="s">
        <v>154</v>
      </c>
      <c r="D35" s="23">
        <v>36197</v>
      </c>
      <c r="E35" s="23" t="s">
        <v>88</v>
      </c>
      <c r="F35" s="23" t="s">
        <v>89</v>
      </c>
      <c r="G35" s="22" t="s">
        <v>90</v>
      </c>
      <c r="H35" s="28">
        <v>38785</v>
      </c>
      <c r="I35" s="28">
        <v>41413</v>
      </c>
      <c r="J35" s="20" t="s">
        <v>91</v>
      </c>
      <c r="K35" s="19"/>
      <c r="L35" s="27"/>
      <c r="M35" s="27">
        <v>3</v>
      </c>
      <c r="N35" s="18">
        <v>0</v>
      </c>
      <c r="O35" s="18">
        <v>3</v>
      </c>
      <c r="P35" s="26">
        <v>0</v>
      </c>
      <c r="Q35" s="26">
        <v>0</v>
      </c>
      <c r="R35" s="25">
        <v>0</v>
      </c>
      <c r="S35" s="24">
        <v>3</v>
      </c>
      <c r="T35" s="18"/>
      <c r="U35" s="17"/>
      <c r="V35" s="17">
        <v>2.2999999999999998</v>
      </c>
      <c r="W35" s="17">
        <v>0</v>
      </c>
      <c r="X35" s="17">
        <v>2.2999999999999998</v>
      </c>
      <c r="Y35" s="17">
        <v>0</v>
      </c>
      <c r="Z35" s="17">
        <v>0</v>
      </c>
      <c r="AA35" s="17">
        <v>0</v>
      </c>
      <c r="AB35" s="17">
        <v>2.2999999999999998</v>
      </c>
      <c r="AC35" s="16" t="s">
        <v>96</v>
      </c>
      <c r="AD35" s="15"/>
      <c r="AE35" s="15"/>
      <c r="AF35" s="14" t="s">
        <v>96</v>
      </c>
      <c r="AG35" s="13">
        <v>0</v>
      </c>
      <c r="AH35" s="13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</row>
    <row r="36" spans="1:77">
      <c r="A36" s="23">
        <v>2015</v>
      </c>
      <c r="B36" s="23">
        <v>2549</v>
      </c>
      <c r="C36" s="23" t="s">
        <v>155</v>
      </c>
      <c r="D36" s="23" t="s">
        <v>156</v>
      </c>
      <c r="E36" s="23" t="s">
        <v>88</v>
      </c>
      <c r="F36" s="23" t="s">
        <v>89</v>
      </c>
      <c r="G36" s="22" t="s">
        <v>90</v>
      </c>
      <c r="H36" s="29">
        <v>40073</v>
      </c>
      <c r="I36" s="28">
        <v>41639</v>
      </c>
      <c r="J36" s="20" t="s">
        <v>91</v>
      </c>
      <c r="K36" s="19"/>
      <c r="L36" s="27"/>
      <c r="M36" s="27">
        <v>76</v>
      </c>
      <c r="N36" s="18">
        <v>0</v>
      </c>
      <c r="O36" s="18">
        <v>76</v>
      </c>
      <c r="P36" s="26">
        <v>0</v>
      </c>
      <c r="Q36" s="26">
        <v>19</v>
      </c>
      <c r="R36" s="25">
        <v>31.67</v>
      </c>
      <c r="S36" s="24">
        <v>126.67</v>
      </c>
      <c r="T36" s="18"/>
      <c r="U36" s="17"/>
      <c r="V36" s="17">
        <v>74.97</v>
      </c>
      <c r="W36" s="17">
        <v>0</v>
      </c>
      <c r="X36" s="17">
        <v>74.97</v>
      </c>
      <c r="Y36" s="17">
        <v>0</v>
      </c>
      <c r="Z36" s="17">
        <v>19</v>
      </c>
      <c r="AA36" s="17">
        <v>31.6</v>
      </c>
      <c r="AB36" s="17">
        <v>125.57</v>
      </c>
      <c r="AC36" s="16" t="s">
        <v>96</v>
      </c>
      <c r="AD36" s="15"/>
      <c r="AE36" s="15"/>
      <c r="AF36" s="14" t="s">
        <v>92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13645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>
      <c r="A37" s="23">
        <v>2015</v>
      </c>
      <c r="B37" s="23">
        <v>2117</v>
      </c>
      <c r="C37" s="23" t="s">
        <v>157</v>
      </c>
      <c r="D37" s="23" t="s">
        <v>158</v>
      </c>
      <c r="E37" s="23" t="s">
        <v>88</v>
      </c>
      <c r="F37" s="23" t="s">
        <v>89</v>
      </c>
      <c r="G37" s="22" t="s">
        <v>90</v>
      </c>
      <c r="H37" s="29">
        <v>38323</v>
      </c>
      <c r="I37" s="28">
        <v>41072</v>
      </c>
      <c r="J37" s="20" t="s">
        <v>91</v>
      </c>
      <c r="K37" s="19"/>
      <c r="L37" s="27"/>
      <c r="M37" s="27">
        <v>80</v>
      </c>
      <c r="N37" s="18">
        <v>0</v>
      </c>
      <c r="O37" s="18">
        <v>80</v>
      </c>
      <c r="P37" s="26">
        <v>15</v>
      </c>
      <c r="Q37" s="26">
        <v>33.78</v>
      </c>
      <c r="R37" s="25">
        <v>0.1</v>
      </c>
      <c r="S37" s="24">
        <v>128.88</v>
      </c>
      <c r="T37" s="18"/>
      <c r="U37" s="17"/>
      <c r="V37" s="17">
        <v>72.849999999999994</v>
      </c>
      <c r="W37" s="17">
        <v>0</v>
      </c>
      <c r="X37" s="17">
        <v>72.849999999999994</v>
      </c>
      <c r="Y37" s="17">
        <v>13.88</v>
      </c>
      <c r="Z37" s="17">
        <v>13.24</v>
      </c>
      <c r="AA37" s="17">
        <v>0</v>
      </c>
      <c r="AB37" s="17">
        <v>99.969999999999985</v>
      </c>
      <c r="AC37" s="16" t="s">
        <v>92</v>
      </c>
      <c r="AD37" s="15" t="s">
        <v>131</v>
      </c>
      <c r="AE37" s="15" t="s">
        <v>132</v>
      </c>
      <c r="AF37" s="14" t="s">
        <v>92</v>
      </c>
      <c r="AG37" s="13">
        <v>0</v>
      </c>
      <c r="AH37" s="13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558320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</row>
    <row r="38" spans="1:77">
      <c r="A38" s="23">
        <v>2015</v>
      </c>
      <c r="B38" s="23">
        <v>2254</v>
      </c>
      <c r="C38" s="23" t="s">
        <v>159</v>
      </c>
      <c r="D38" s="23" t="s">
        <v>160</v>
      </c>
      <c r="E38" s="23" t="s">
        <v>88</v>
      </c>
      <c r="F38" s="23" t="s">
        <v>89</v>
      </c>
      <c r="G38" s="22" t="s">
        <v>90</v>
      </c>
      <c r="H38" s="29">
        <v>38947</v>
      </c>
      <c r="I38" s="28">
        <v>41634</v>
      </c>
      <c r="J38" s="20" t="s">
        <v>91</v>
      </c>
      <c r="K38" s="19"/>
      <c r="L38" s="27"/>
      <c r="M38" s="27">
        <v>96.1</v>
      </c>
      <c r="N38" s="18">
        <v>0</v>
      </c>
      <c r="O38" s="18">
        <v>96.1</v>
      </c>
      <c r="P38" s="26">
        <v>86.1</v>
      </c>
      <c r="Q38" s="26">
        <v>78.3</v>
      </c>
      <c r="R38" s="25">
        <v>0</v>
      </c>
      <c r="S38" s="24">
        <v>260.5</v>
      </c>
      <c r="T38" s="18"/>
      <c r="U38" s="17"/>
      <c r="V38" s="17">
        <v>97.7</v>
      </c>
      <c r="W38" s="17">
        <v>0</v>
      </c>
      <c r="X38" s="17">
        <v>97.7</v>
      </c>
      <c r="Y38" s="17">
        <v>34.200000000000003</v>
      </c>
      <c r="Z38" s="17">
        <v>74.400000000000006</v>
      </c>
      <c r="AA38" s="17">
        <v>0</v>
      </c>
      <c r="AB38" s="17">
        <v>206.3</v>
      </c>
      <c r="AC38" s="16" t="s">
        <v>92</v>
      </c>
      <c r="AD38" s="15" t="s">
        <v>161</v>
      </c>
      <c r="AE38" s="15" t="s">
        <v>162</v>
      </c>
      <c r="AF38" s="14" t="s">
        <v>92</v>
      </c>
      <c r="AG38" s="13">
        <v>0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1">
        <v>0</v>
      </c>
      <c r="AO38" s="11">
        <v>0</v>
      </c>
      <c r="AP38" s="11">
        <v>0</v>
      </c>
      <c r="AQ38" s="11">
        <v>2163150</v>
      </c>
      <c r="AR38" s="11">
        <v>0</v>
      </c>
      <c r="AS38" s="11">
        <v>1425</v>
      </c>
      <c r="AT38" s="11">
        <v>0</v>
      </c>
      <c r="AU38" s="11">
        <v>1425</v>
      </c>
      <c r="AV38" s="11">
        <v>1425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>
      <c r="A39" s="23">
        <v>2015</v>
      </c>
      <c r="B39" s="23" t="s">
        <v>163</v>
      </c>
      <c r="C39" s="23" t="s">
        <v>164</v>
      </c>
      <c r="D39" s="23" t="s">
        <v>165</v>
      </c>
      <c r="E39" s="23" t="s">
        <v>88</v>
      </c>
      <c r="F39" s="23" t="s">
        <v>166</v>
      </c>
      <c r="G39" s="22" t="s">
        <v>90</v>
      </c>
      <c r="H39" s="29">
        <v>39016</v>
      </c>
      <c r="I39" s="28">
        <v>40350</v>
      </c>
      <c r="J39" s="20" t="s">
        <v>91</v>
      </c>
      <c r="K39" s="19"/>
      <c r="L39" s="27"/>
      <c r="M39" s="27">
        <v>121.63</v>
      </c>
      <c r="N39" s="18">
        <v>0</v>
      </c>
      <c r="O39" s="18">
        <v>121.63</v>
      </c>
      <c r="P39" s="26">
        <v>0</v>
      </c>
      <c r="Q39" s="26">
        <v>21.7</v>
      </c>
      <c r="R39" s="25">
        <v>0</v>
      </c>
      <c r="S39" s="24">
        <v>143.32999999999998</v>
      </c>
      <c r="T39" s="18"/>
      <c r="U39" s="17"/>
      <c r="V39" s="17">
        <v>106.39</v>
      </c>
      <c r="W39" s="17">
        <v>0</v>
      </c>
      <c r="X39" s="17">
        <v>106.39</v>
      </c>
      <c r="Y39" s="17">
        <v>0</v>
      </c>
      <c r="Z39" s="17">
        <v>25.42</v>
      </c>
      <c r="AA39" s="17">
        <v>0</v>
      </c>
      <c r="AB39" s="17">
        <v>131.81</v>
      </c>
      <c r="AC39" s="16" t="s">
        <v>96</v>
      </c>
      <c r="AD39" s="15"/>
      <c r="AE39" s="15"/>
      <c r="AF39" s="14" t="s">
        <v>92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6735815</v>
      </c>
      <c r="BN39" s="11">
        <v>3569981.95</v>
      </c>
      <c r="BO39" s="11">
        <v>3165833.05</v>
      </c>
      <c r="BP39" s="11">
        <v>7510218</v>
      </c>
      <c r="BQ39" s="11">
        <v>4026374</v>
      </c>
      <c r="BR39" s="11">
        <v>3483844</v>
      </c>
      <c r="BS39" s="11">
        <v>0</v>
      </c>
      <c r="BT39" s="11">
        <v>542216</v>
      </c>
      <c r="BU39" s="11">
        <v>162665</v>
      </c>
      <c r="BV39" s="11">
        <v>379551</v>
      </c>
      <c r="BW39" s="11">
        <v>0</v>
      </c>
      <c r="BX39" s="11">
        <v>0</v>
      </c>
      <c r="BY39" s="11">
        <v>0</v>
      </c>
    </row>
    <row r="40" spans="1:77">
      <c r="A40" s="23">
        <v>2015</v>
      </c>
      <c r="B40" s="23" t="s">
        <v>167</v>
      </c>
      <c r="C40" s="23" t="s">
        <v>168</v>
      </c>
      <c r="D40" s="23" t="s">
        <v>169</v>
      </c>
      <c r="E40" s="23" t="s">
        <v>88</v>
      </c>
      <c r="F40" s="23" t="s">
        <v>112</v>
      </c>
      <c r="G40" s="22" t="s">
        <v>90</v>
      </c>
      <c r="H40" s="29">
        <v>41241</v>
      </c>
      <c r="I40" s="28">
        <v>41369</v>
      </c>
      <c r="J40" s="20" t="s">
        <v>105</v>
      </c>
      <c r="K40" s="19"/>
      <c r="L40" s="27"/>
      <c r="M40" s="27">
        <v>205</v>
      </c>
      <c r="N40" s="18">
        <v>95</v>
      </c>
      <c r="O40" s="18">
        <v>300</v>
      </c>
      <c r="P40" s="26">
        <v>0</v>
      </c>
      <c r="Q40" s="26">
        <v>0</v>
      </c>
      <c r="R40" s="25">
        <v>0</v>
      </c>
      <c r="S40" s="24">
        <v>300</v>
      </c>
      <c r="T40" s="18"/>
      <c r="U40" s="17"/>
      <c r="V40" s="17">
        <v>199.77700000000002</v>
      </c>
      <c r="W40" s="17">
        <v>95</v>
      </c>
      <c r="X40" s="17">
        <v>294.77700000000004</v>
      </c>
      <c r="Y40" s="17">
        <v>0</v>
      </c>
      <c r="Z40" s="17">
        <v>0</v>
      </c>
      <c r="AA40" s="17">
        <v>0</v>
      </c>
      <c r="AB40" s="17">
        <v>294.77700000000004</v>
      </c>
      <c r="AC40" s="16" t="s">
        <v>96</v>
      </c>
      <c r="AD40" s="15"/>
      <c r="AE40" s="15"/>
      <c r="AF40" s="14" t="s">
        <v>96</v>
      </c>
      <c r="AG40" s="13">
        <v>0</v>
      </c>
      <c r="AH40" s="13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</row>
    <row r="41" spans="1:77">
      <c r="A41" s="23">
        <v>2016</v>
      </c>
      <c r="B41" s="23" t="s">
        <v>170</v>
      </c>
      <c r="C41" s="23" t="s">
        <v>171</v>
      </c>
      <c r="D41" s="23" t="s">
        <v>172</v>
      </c>
      <c r="E41" s="23" t="s">
        <v>88</v>
      </c>
      <c r="F41" s="23" t="s">
        <v>173</v>
      </c>
      <c r="G41" s="22" t="s">
        <v>90</v>
      </c>
      <c r="H41" s="29">
        <v>40421</v>
      </c>
      <c r="I41" s="28">
        <v>42185</v>
      </c>
      <c r="J41" s="20" t="s">
        <v>91</v>
      </c>
      <c r="K41" s="19"/>
      <c r="L41" s="27"/>
      <c r="M41" s="27">
        <v>112</v>
      </c>
      <c r="N41" s="18">
        <v>0</v>
      </c>
      <c r="O41" s="18">
        <v>112</v>
      </c>
      <c r="P41" s="26">
        <v>0</v>
      </c>
      <c r="Q41" s="26">
        <v>87</v>
      </c>
      <c r="R41" s="25">
        <v>0</v>
      </c>
      <c r="S41" s="24">
        <v>199</v>
      </c>
      <c r="T41" s="18"/>
      <c r="U41" s="17"/>
      <c r="V41" s="17">
        <v>110.89400000000001</v>
      </c>
      <c r="W41" s="17">
        <v>0</v>
      </c>
      <c r="X41" s="17">
        <v>110.89400000000001</v>
      </c>
      <c r="Y41" s="17">
        <v>0</v>
      </c>
      <c r="Z41" s="17">
        <v>72.650999999999996</v>
      </c>
      <c r="AA41" s="17">
        <v>0</v>
      </c>
      <c r="AB41" s="17">
        <v>183.54500000000002</v>
      </c>
      <c r="AC41" s="16" t="s">
        <v>96</v>
      </c>
      <c r="AD41" s="15"/>
      <c r="AE41" s="15"/>
      <c r="AF41" s="14" t="s">
        <v>92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500</v>
      </c>
      <c r="AN41" s="11">
        <v>135</v>
      </c>
      <c r="AO41" s="11">
        <v>31.8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3504</v>
      </c>
      <c r="BY41" s="11">
        <v>0</v>
      </c>
    </row>
    <row r="42" spans="1:77">
      <c r="A42" s="23">
        <v>2016</v>
      </c>
      <c r="B42" s="23" t="s">
        <v>174</v>
      </c>
      <c r="C42" s="23" t="s">
        <v>175</v>
      </c>
      <c r="D42" s="23" t="s">
        <v>176</v>
      </c>
      <c r="E42" s="23" t="s">
        <v>88</v>
      </c>
      <c r="F42" s="23" t="s">
        <v>177</v>
      </c>
      <c r="G42" s="22" t="s">
        <v>90</v>
      </c>
      <c r="H42" s="29">
        <v>39259</v>
      </c>
      <c r="I42" s="28">
        <v>41934</v>
      </c>
      <c r="J42" s="20" t="s">
        <v>97</v>
      </c>
      <c r="K42" s="19"/>
      <c r="L42" s="27"/>
      <c r="M42" s="27">
        <v>0</v>
      </c>
      <c r="N42" s="18">
        <v>400</v>
      </c>
      <c r="O42" s="18">
        <v>400</v>
      </c>
      <c r="P42" s="26">
        <v>0</v>
      </c>
      <c r="Q42" s="26">
        <v>0</v>
      </c>
      <c r="R42" s="25">
        <v>0</v>
      </c>
      <c r="S42" s="24">
        <v>400</v>
      </c>
      <c r="T42" s="18"/>
      <c r="U42" s="17"/>
      <c r="V42" s="17">
        <v>0</v>
      </c>
      <c r="W42" s="17">
        <v>369.02199999999999</v>
      </c>
      <c r="X42" s="17">
        <v>369.02199999999999</v>
      </c>
      <c r="Y42" s="17">
        <v>0</v>
      </c>
      <c r="Z42" s="17">
        <v>0</v>
      </c>
      <c r="AA42" s="17">
        <v>0</v>
      </c>
      <c r="AB42" s="17">
        <v>369.02199999999999</v>
      </c>
      <c r="AC42" s="16" t="s">
        <v>96</v>
      </c>
      <c r="AD42" s="15"/>
      <c r="AE42" s="15"/>
      <c r="AF42" s="14" t="s">
        <v>92</v>
      </c>
      <c r="AG42" s="13">
        <v>323687.9404361936</v>
      </c>
      <c r="AH42" s="13">
        <v>0</v>
      </c>
      <c r="AI42" s="12">
        <v>0</v>
      </c>
      <c r="AJ42" s="12">
        <v>389608.7220393871</v>
      </c>
      <c r="AK42" s="12">
        <v>331167.41373347898</v>
      </c>
      <c r="AL42" s="12">
        <v>58441.30830590806</v>
      </c>
      <c r="AM42" s="12">
        <v>253.54146770459027</v>
      </c>
      <c r="AN42" s="11">
        <v>0</v>
      </c>
      <c r="AO42" s="11">
        <v>194.38179190685256</v>
      </c>
      <c r="AP42" s="11">
        <v>951.6256421178955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>
      <c r="A43" s="23">
        <v>2016</v>
      </c>
      <c r="B43" s="23" t="s">
        <v>178</v>
      </c>
      <c r="C43" s="23" t="s">
        <v>175</v>
      </c>
      <c r="D43" s="23" t="s">
        <v>176</v>
      </c>
      <c r="E43" s="23" t="s">
        <v>88</v>
      </c>
      <c r="F43" s="23" t="s">
        <v>177</v>
      </c>
      <c r="G43" s="22" t="s">
        <v>90</v>
      </c>
      <c r="H43" s="29">
        <v>39259</v>
      </c>
      <c r="I43" s="28">
        <v>41934</v>
      </c>
      <c r="J43" s="20" t="s">
        <v>91</v>
      </c>
      <c r="K43" s="19"/>
      <c r="L43" s="27"/>
      <c r="M43" s="27">
        <v>65</v>
      </c>
      <c r="N43" s="18">
        <v>0</v>
      </c>
      <c r="O43" s="18">
        <v>65</v>
      </c>
      <c r="P43" s="26">
        <v>0</v>
      </c>
      <c r="Q43" s="26">
        <v>0</v>
      </c>
      <c r="R43" s="25">
        <v>0</v>
      </c>
      <c r="S43" s="24">
        <v>65</v>
      </c>
      <c r="T43" s="18"/>
      <c r="U43" s="17"/>
      <c r="V43" s="17">
        <v>67.619</v>
      </c>
      <c r="W43" s="17">
        <v>0</v>
      </c>
      <c r="X43" s="17">
        <v>67.619</v>
      </c>
      <c r="Y43" s="17">
        <v>0</v>
      </c>
      <c r="Z43" s="17">
        <v>0</v>
      </c>
      <c r="AA43" s="17">
        <v>0</v>
      </c>
      <c r="AB43" s="17">
        <v>67.619</v>
      </c>
      <c r="AC43" s="16" t="s">
        <v>96</v>
      </c>
      <c r="AD43" s="15"/>
      <c r="AE43" s="15"/>
      <c r="AF43" s="14" t="s">
        <v>92</v>
      </c>
      <c r="AG43" s="13">
        <v>59312.059563806426</v>
      </c>
      <c r="AH43" s="13">
        <v>0</v>
      </c>
      <c r="AI43" s="12">
        <v>0</v>
      </c>
      <c r="AJ43" s="12">
        <v>71391.277960612962</v>
      </c>
      <c r="AK43" s="12">
        <v>60682.586266521015</v>
      </c>
      <c r="AL43" s="12">
        <v>10708.691694091944</v>
      </c>
      <c r="AM43" s="12">
        <v>46.458532295409732</v>
      </c>
      <c r="AN43" s="11">
        <v>0</v>
      </c>
      <c r="AO43" s="11">
        <v>35.618208093147459</v>
      </c>
      <c r="AP43" s="11">
        <v>174.37435788210453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>
      <c r="A44" s="23">
        <v>2016</v>
      </c>
      <c r="B44" s="23" t="s">
        <v>179</v>
      </c>
      <c r="C44" s="23" t="s">
        <v>180</v>
      </c>
      <c r="D44" s="23" t="s">
        <v>181</v>
      </c>
      <c r="E44" s="23" t="s">
        <v>88</v>
      </c>
      <c r="F44" s="23" t="s">
        <v>182</v>
      </c>
      <c r="G44" s="22" t="s">
        <v>90</v>
      </c>
      <c r="H44" s="29">
        <v>39006</v>
      </c>
      <c r="I44" s="28">
        <v>42564</v>
      </c>
      <c r="J44" s="20" t="s">
        <v>91</v>
      </c>
      <c r="K44" s="19"/>
      <c r="L44" s="27"/>
      <c r="M44" s="27">
        <v>41</v>
      </c>
      <c r="N44" s="18">
        <v>0</v>
      </c>
      <c r="O44" s="18">
        <v>41</v>
      </c>
      <c r="P44" s="26">
        <v>8.99</v>
      </c>
      <c r="Q44" s="26">
        <v>20.49</v>
      </c>
      <c r="R44" s="25">
        <v>0.59</v>
      </c>
      <c r="S44" s="24">
        <v>71.070000000000007</v>
      </c>
      <c r="T44" s="18"/>
      <c r="U44" s="17"/>
      <c r="V44" s="17">
        <v>34.738</v>
      </c>
      <c r="W44" s="17">
        <v>0</v>
      </c>
      <c r="X44" s="17">
        <v>34.738</v>
      </c>
      <c r="Y44" s="17">
        <v>7.71</v>
      </c>
      <c r="Z44" s="17">
        <v>16.55</v>
      </c>
      <c r="AA44" s="17">
        <v>1.63</v>
      </c>
      <c r="AB44" s="17">
        <v>60.628000000000007</v>
      </c>
      <c r="AC44" s="16" t="s">
        <v>92</v>
      </c>
      <c r="AD44" s="15" t="s">
        <v>131</v>
      </c>
      <c r="AE44" s="15" t="s">
        <v>132</v>
      </c>
      <c r="AF44" s="14" t="s">
        <v>92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48200</v>
      </c>
      <c r="BB44" s="11">
        <v>24100</v>
      </c>
      <c r="BC44" s="11">
        <v>24100</v>
      </c>
      <c r="BD44" s="11">
        <v>916</v>
      </c>
      <c r="BE44" s="11">
        <v>0</v>
      </c>
      <c r="BF44" s="11">
        <v>995.7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>
      <c r="A45" s="23">
        <v>2017</v>
      </c>
      <c r="B45" s="23">
        <v>2462</v>
      </c>
      <c r="C45" s="23" t="s">
        <v>183</v>
      </c>
      <c r="D45" s="23" t="s">
        <v>184</v>
      </c>
      <c r="E45" s="23" t="s">
        <v>88</v>
      </c>
      <c r="F45" s="23" t="s">
        <v>185</v>
      </c>
      <c r="G45" s="22" t="s">
        <v>90</v>
      </c>
      <c r="H45" s="29">
        <v>39749</v>
      </c>
      <c r="I45" s="28">
        <v>42652</v>
      </c>
      <c r="J45" s="20" t="s">
        <v>186</v>
      </c>
      <c r="K45" s="19">
        <v>87</v>
      </c>
      <c r="L45" s="27">
        <v>0</v>
      </c>
      <c r="M45" s="27">
        <v>87</v>
      </c>
      <c r="N45" s="18">
        <v>0</v>
      </c>
      <c r="O45" s="18">
        <v>87</v>
      </c>
      <c r="P45" s="26">
        <v>40.800000000000004</v>
      </c>
      <c r="Q45" s="26">
        <v>31.7</v>
      </c>
      <c r="R45" s="25">
        <v>8</v>
      </c>
      <c r="S45" s="24">
        <v>167.5</v>
      </c>
      <c r="T45" s="18">
        <v>82.391000000000005</v>
      </c>
      <c r="U45" s="17">
        <v>0</v>
      </c>
      <c r="V45" s="17">
        <v>82.391000000000005</v>
      </c>
      <c r="W45" s="17">
        <v>0</v>
      </c>
      <c r="X45" s="17">
        <v>82.391000000000005</v>
      </c>
      <c r="Y45" s="17">
        <v>44.66</v>
      </c>
      <c r="Z45" s="17">
        <v>33.36</v>
      </c>
      <c r="AA45" s="17">
        <v>8</v>
      </c>
      <c r="AB45" s="17">
        <v>168.411</v>
      </c>
      <c r="AC45" s="16" t="s">
        <v>92</v>
      </c>
      <c r="AD45" s="15" t="s">
        <v>93</v>
      </c>
      <c r="AE45" s="15"/>
      <c r="AF45" s="14" t="s">
        <v>92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29</v>
      </c>
      <c r="AR45" s="11">
        <v>0</v>
      </c>
      <c r="AS45" s="11">
        <v>1083.99</v>
      </c>
      <c r="AT45" s="11">
        <v>0</v>
      </c>
      <c r="AU45" s="11">
        <v>1083.99</v>
      </c>
      <c r="AV45" s="11">
        <v>0</v>
      </c>
      <c r="AW45" s="11">
        <v>1083.99</v>
      </c>
      <c r="AX45" s="11">
        <v>0</v>
      </c>
      <c r="AY45" s="11">
        <v>0</v>
      </c>
      <c r="AZ45" s="11">
        <v>0</v>
      </c>
      <c r="BA45" s="11">
        <v>5535</v>
      </c>
      <c r="BB45" s="11">
        <v>0</v>
      </c>
      <c r="BC45" s="11">
        <v>5535</v>
      </c>
      <c r="BD45" s="11">
        <v>4644</v>
      </c>
      <c r="BE45" s="11">
        <v>0</v>
      </c>
      <c r="BF45" s="11">
        <v>30.44</v>
      </c>
      <c r="BG45" s="11">
        <v>3136</v>
      </c>
      <c r="BH45" s="11">
        <v>3642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>
      <c r="A46" s="23">
        <v>2018</v>
      </c>
      <c r="B46" s="23" t="s">
        <v>187</v>
      </c>
      <c r="C46" s="23" t="s">
        <v>188</v>
      </c>
      <c r="D46" s="23" t="s">
        <v>189</v>
      </c>
      <c r="E46" s="23" t="s">
        <v>88</v>
      </c>
      <c r="F46" s="23" t="s">
        <v>89</v>
      </c>
      <c r="G46" s="22" t="s">
        <v>90</v>
      </c>
      <c r="H46" s="21">
        <v>39605</v>
      </c>
      <c r="I46" s="21">
        <v>42940</v>
      </c>
      <c r="J46" s="20" t="s">
        <v>190</v>
      </c>
      <c r="K46" s="19">
        <v>50</v>
      </c>
      <c r="L46" s="18">
        <v>0</v>
      </c>
      <c r="M46" s="18">
        <v>50</v>
      </c>
      <c r="N46" s="18">
        <v>0</v>
      </c>
      <c r="O46" s="18">
        <v>50</v>
      </c>
      <c r="P46" s="18">
        <v>0</v>
      </c>
      <c r="Q46" s="18">
        <v>16.7</v>
      </c>
      <c r="R46" s="18">
        <v>0</v>
      </c>
      <c r="S46" s="18">
        <v>66.7</v>
      </c>
      <c r="T46" s="18">
        <v>13.055</v>
      </c>
      <c r="U46" s="17">
        <v>0</v>
      </c>
      <c r="V46" s="17">
        <v>13.055</v>
      </c>
      <c r="W46" s="17">
        <v>0</v>
      </c>
      <c r="X46" s="17">
        <v>13.055</v>
      </c>
      <c r="Y46" s="17">
        <v>3.5</v>
      </c>
      <c r="Z46" s="17">
        <v>3.9</v>
      </c>
      <c r="AA46" s="17">
        <v>0</v>
      </c>
      <c r="AB46" s="17">
        <v>20.454999999999998</v>
      </c>
      <c r="AC46" s="16" t="s">
        <v>92</v>
      </c>
      <c r="AD46" s="15" t="s">
        <v>191</v>
      </c>
      <c r="AE46" s="15" t="s">
        <v>192</v>
      </c>
      <c r="AF46" s="14" t="s">
        <v>92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5735</v>
      </c>
      <c r="BU46" s="11">
        <v>624</v>
      </c>
      <c r="BV46" s="11">
        <v>5111</v>
      </c>
      <c r="BW46" s="11">
        <v>5735</v>
      </c>
      <c r="BX46" s="11">
        <v>0</v>
      </c>
      <c r="BY46" s="11">
        <v>0</v>
      </c>
    </row>
    <row r="47" spans="1:77">
      <c r="A47" s="23">
        <v>2018</v>
      </c>
      <c r="B47" s="23" t="s">
        <v>193</v>
      </c>
      <c r="C47" s="23" t="s">
        <v>194</v>
      </c>
      <c r="D47" s="23" t="s">
        <v>195</v>
      </c>
      <c r="E47" s="23" t="s">
        <v>88</v>
      </c>
      <c r="F47" s="23" t="s">
        <v>89</v>
      </c>
      <c r="G47" s="22" t="s">
        <v>90</v>
      </c>
      <c r="H47" s="21">
        <v>39723</v>
      </c>
      <c r="I47" s="21">
        <v>43122</v>
      </c>
      <c r="J47" s="20" t="s">
        <v>196</v>
      </c>
      <c r="K47" s="19">
        <v>83</v>
      </c>
      <c r="L47" s="18">
        <v>0</v>
      </c>
      <c r="M47" s="18">
        <v>83</v>
      </c>
      <c r="N47" s="18">
        <v>82</v>
      </c>
      <c r="O47" s="18">
        <v>165</v>
      </c>
      <c r="P47" s="18">
        <v>416.3</v>
      </c>
      <c r="Q47" s="18">
        <v>0</v>
      </c>
      <c r="R47" s="18">
        <v>0</v>
      </c>
      <c r="S47" s="18">
        <v>581.29999999999995</v>
      </c>
      <c r="T47" s="18">
        <v>81.644000000000005</v>
      </c>
      <c r="U47" s="17">
        <v>0</v>
      </c>
      <c r="V47" s="17">
        <v>81.644000000000005</v>
      </c>
      <c r="W47" s="17">
        <v>82</v>
      </c>
      <c r="X47" s="17">
        <v>163.64400000000001</v>
      </c>
      <c r="Y47" s="17">
        <v>417.1</v>
      </c>
      <c r="Z47" s="17">
        <v>0</v>
      </c>
      <c r="AA47" s="17">
        <v>0</v>
      </c>
      <c r="AB47" s="17">
        <v>580.74400000000003</v>
      </c>
      <c r="AC47" s="16" t="s">
        <v>92</v>
      </c>
      <c r="AD47" s="15" t="s">
        <v>197</v>
      </c>
      <c r="AE47" s="15" t="s">
        <v>198</v>
      </c>
      <c r="AF47" s="14" t="s">
        <v>92</v>
      </c>
      <c r="AG47" s="13">
        <v>250686.17242306468</v>
      </c>
      <c r="AH47" s="13">
        <v>0</v>
      </c>
      <c r="AI47" s="12">
        <v>0</v>
      </c>
      <c r="AJ47" s="12">
        <v>41005.010877270171</v>
      </c>
      <c r="AK47" s="12">
        <v>41005.010877270171</v>
      </c>
      <c r="AL47" s="12">
        <v>0</v>
      </c>
      <c r="AM47" s="12">
        <v>276.09933758646815</v>
      </c>
      <c r="AN47" s="11">
        <v>276.09933758646815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>
      <c r="A48" s="23">
        <v>2018</v>
      </c>
      <c r="B48" s="23" t="s">
        <v>193</v>
      </c>
      <c r="C48" s="23" t="s">
        <v>194</v>
      </c>
      <c r="D48" s="23" t="s">
        <v>195</v>
      </c>
      <c r="E48" s="23" t="s">
        <v>88</v>
      </c>
      <c r="F48" s="23" t="s">
        <v>89</v>
      </c>
      <c r="G48" s="22" t="s">
        <v>90</v>
      </c>
      <c r="H48" s="21">
        <v>39723</v>
      </c>
      <c r="I48" s="21">
        <v>43122</v>
      </c>
      <c r="J48" s="20" t="s">
        <v>190</v>
      </c>
      <c r="K48" s="19">
        <v>83</v>
      </c>
      <c r="L48" s="18">
        <v>0</v>
      </c>
      <c r="M48" s="18">
        <v>83</v>
      </c>
      <c r="N48" s="18">
        <v>82</v>
      </c>
      <c r="O48" s="18">
        <v>165</v>
      </c>
      <c r="P48" s="18">
        <v>416.3</v>
      </c>
      <c r="Q48" s="18">
        <v>0</v>
      </c>
      <c r="R48" s="18">
        <v>0</v>
      </c>
      <c r="S48" s="18">
        <v>581.29999999999995</v>
      </c>
      <c r="T48" s="18">
        <v>81.644000000000005</v>
      </c>
      <c r="U48" s="17">
        <v>0</v>
      </c>
      <c r="V48" s="17">
        <v>81.644000000000005</v>
      </c>
      <c r="W48" s="17">
        <v>82</v>
      </c>
      <c r="X48" s="17">
        <v>163.64400000000001</v>
      </c>
      <c r="Y48" s="17">
        <v>417.1</v>
      </c>
      <c r="Z48" s="17">
        <v>0</v>
      </c>
      <c r="AA48" s="17">
        <v>0</v>
      </c>
      <c r="AB48" s="17">
        <v>580.74400000000003</v>
      </c>
      <c r="AC48" s="16" t="s">
        <v>92</v>
      </c>
      <c r="AD48" s="15" t="s">
        <v>197</v>
      </c>
      <c r="AE48" s="15" t="s">
        <v>198</v>
      </c>
      <c r="AF48" s="14" t="s">
        <v>92</v>
      </c>
      <c r="AG48" s="13">
        <v>249597.82757693532</v>
      </c>
      <c r="AH48" s="13">
        <v>0</v>
      </c>
      <c r="AI48" s="12">
        <v>0</v>
      </c>
      <c r="AJ48" s="12">
        <v>40826.989122729829</v>
      </c>
      <c r="AK48" s="12">
        <v>40826.989122729829</v>
      </c>
      <c r="AL48" s="12">
        <v>0</v>
      </c>
      <c r="AM48" s="12">
        <v>274.90066241353185</v>
      </c>
      <c r="AN48" s="11">
        <v>274.90066241353185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>
      <c r="A49" s="23">
        <v>2018</v>
      </c>
      <c r="B49" s="23" t="s">
        <v>199</v>
      </c>
      <c r="C49" s="23" t="s">
        <v>200</v>
      </c>
      <c r="D49" s="23" t="s">
        <v>201</v>
      </c>
      <c r="E49" s="23" t="s">
        <v>88</v>
      </c>
      <c r="F49" s="23" t="s">
        <v>89</v>
      </c>
      <c r="G49" s="22" t="s">
        <v>90</v>
      </c>
      <c r="H49" s="21">
        <v>37238</v>
      </c>
      <c r="I49" s="21">
        <v>42894</v>
      </c>
      <c r="J49" s="20" t="s">
        <v>190</v>
      </c>
      <c r="K49" s="19">
        <v>65</v>
      </c>
      <c r="L49" s="18">
        <v>0</v>
      </c>
      <c r="M49" s="18">
        <v>65</v>
      </c>
      <c r="N49" s="18">
        <v>0</v>
      </c>
      <c r="O49" s="18">
        <v>65</v>
      </c>
      <c r="P49" s="18">
        <v>12</v>
      </c>
      <c r="Q49" s="18">
        <v>20</v>
      </c>
      <c r="R49" s="18">
        <v>2.7</v>
      </c>
      <c r="S49" s="18">
        <v>99.7</v>
      </c>
      <c r="T49" s="18">
        <v>33.777999999999999</v>
      </c>
      <c r="U49" s="17">
        <v>0</v>
      </c>
      <c r="V49" s="17">
        <v>33.777999999999999</v>
      </c>
      <c r="W49" s="17">
        <v>0</v>
      </c>
      <c r="X49" s="17">
        <v>33.777999999999999</v>
      </c>
      <c r="Y49" s="17">
        <v>5.37</v>
      </c>
      <c r="Z49" s="17">
        <v>12.35</v>
      </c>
      <c r="AA49" s="17">
        <v>0</v>
      </c>
      <c r="AB49" s="17">
        <v>51.497999999999998</v>
      </c>
      <c r="AC49" s="16" t="s">
        <v>92</v>
      </c>
      <c r="AD49" s="15" t="s">
        <v>202</v>
      </c>
      <c r="AE49" s="15" t="s">
        <v>203</v>
      </c>
      <c r="AF49" s="14" t="s">
        <v>92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1200000</v>
      </c>
      <c r="BQ49" s="11">
        <v>600000</v>
      </c>
      <c r="BR49" s="11">
        <v>600000</v>
      </c>
      <c r="BS49" s="11">
        <v>1200000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>
      <c r="A50" s="1"/>
      <c r="B50" s="3"/>
      <c r="C50" s="5"/>
      <c r="D50" s="1"/>
      <c r="E50" s="1"/>
      <c r="F50" s="1"/>
      <c r="G50" s="4"/>
      <c r="H50" s="4"/>
      <c r="I50" s="4"/>
      <c r="J50" s="4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4"/>
      <c r="AD50" s="3"/>
      <c r="AE50" s="3"/>
      <c r="AF50" s="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>
      <c r="A51" s="1"/>
      <c r="B51" s="3"/>
      <c r="C51" s="5"/>
      <c r="D51" s="1"/>
      <c r="E51" s="1"/>
      <c r="F51" s="1"/>
      <c r="G51" s="4"/>
      <c r="H51" s="4"/>
      <c r="I51" s="4"/>
      <c r="J51" s="4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4"/>
      <c r="AD51" s="3"/>
      <c r="AE51" s="3"/>
      <c r="AF51" s="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>
      <c r="A52" s="6">
        <v>43</v>
      </c>
      <c r="B52" s="6">
        <v>43</v>
      </c>
      <c r="C52" s="6">
        <v>43</v>
      </c>
      <c r="D52" s="6">
        <v>43</v>
      </c>
      <c r="E52" s="6">
        <v>43</v>
      </c>
      <c r="F52" s="6">
        <v>43</v>
      </c>
      <c r="G52" s="6">
        <v>43</v>
      </c>
      <c r="H52" s="6">
        <v>43</v>
      </c>
      <c r="I52" s="6">
        <v>43</v>
      </c>
      <c r="J52" s="9">
        <v>43</v>
      </c>
      <c r="K52" s="10">
        <v>368</v>
      </c>
      <c r="L52" s="6">
        <v>0</v>
      </c>
      <c r="M52" s="6">
        <v>2563.6799999999998</v>
      </c>
      <c r="N52" s="6">
        <v>1730.5</v>
      </c>
      <c r="O52" s="6">
        <v>4294.18</v>
      </c>
      <c r="P52" s="6">
        <v>1416.19</v>
      </c>
      <c r="Q52" s="6">
        <v>2245.1499999999992</v>
      </c>
      <c r="R52" s="6">
        <v>643.7600000000001</v>
      </c>
      <c r="S52" s="6">
        <v>8599.2800000000007</v>
      </c>
      <c r="T52" s="6">
        <v>292.51200000000006</v>
      </c>
      <c r="U52" s="6">
        <v>0</v>
      </c>
      <c r="V52" s="6">
        <v>2280.1029749999993</v>
      </c>
      <c r="W52" s="6">
        <v>1649.8393449999999</v>
      </c>
      <c r="X52" s="6">
        <v>3929.9423199999997</v>
      </c>
      <c r="Y52" s="6">
        <v>1835.3541</v>
      </c>
      <c r="Z52" s="6">
        <v>2078.1900000000005</v>
      </c>
      <c r="AA52" s="6">
        <v>80.47</v>
      </c>
      <c r="AB52" s="6">
        <v>7923.9564200000004</v>
      </c>
      <c r="AC52" s="9">
        <v>43</v>
      </c>
      <c r="AD52" s="8">
        <v>18</v>
      </c>
      <c r="AE52" s="8">
        <v>17</v>
      </c>
      <c r="AF52" s="6">
        <v>43</v>
      </c>
      <c r="AG52" s="6">
        <v>974284</v>
      </c>
      <c r="AH52" s="6">
        <v>120</v>
      </c>
      <c r="AI52" s="7">
        <v>0.12</v>
      </c>
      <c r="AJ52" s="6">
        <v>1811530</v>
      </c>
      <c r="AK52" s="6">
        <v>1305231.9619999998</v>
      </c>
      <c r="AL52" s="6">
        <v>506298.03800000018</v>
      </c>
      <c r="AM52" s="6">
        <v>1591</v>
      </c>
      <c r="AN52" s="6">
        <v>686</v>
      </c>
      <c r="AO52" s="6">
        <v>1243.5999999999999</v>
      </c>
      <c r="AP52" s="6">
        <v>13384.04</v>
      </c>
      <c r="AQ52" s="6">
        <v>3626791</v>
      </c>
      <c r="AR52" s="6">
        <v>0</v>
      </c>
      <c r="AS52" s="6">
        <v>7183.8</v>
      </c>
      <c r="AT52" s="6">
        <v>89.9</v>
      </c>
      <c r="AU52" s="6">
        <v>7092.2000000000007</v>
      </c>
      <c r="AV52" s="6">
        <v>4270.2415149999997</v>
      </c>
      <c r="AW52" s="6">
        <v>2771.8584849999997</v>
      </c>
      <c r="AX52" s="6">
        <v>0</v>
      </c>
      <c r="AY52" s="7">
        <v>0</v>
      </c>
      <c r="AZ52" s="7">
        <v>0</v>
      </c>
      <c r="BA52" s="6">
        <v>82141</v>
      </c>
      <c r="BB52" s="6">
        <v>52506</v>
      </c>
      <c r="BC52" s="6">
        <v>29635</v>
      </c>
      <c r="BD52" s="6">
        <v>5560</v>
      </c>
      <c r="BE52" s="6">
        <v>0</v>
      </c>
      <c r="BF52" s="6">
        <v>1040.1400000000001</v>
      </c>
      <c r="BG52" s="6">
        <v>258467</v>
      </c>
      <c r="BH52" s="6">
        <v>1155162</v>
      </c>
      <c r="BI52" s="6">
        <v>1126053</v>
      </c>
      <c r="BJ52" s="6">
        <v>958026.41812934517</v>
      </c>
      <c r="BK52" s="6">
        <v>168026.58187065486</v>
      </c>
      <c r="BL52" s="6">
        <v>47077</v>
      </c>
      <c r="BM52" s="6">
        <v>18229145</v>
      </c>
      <c r="BN52" s="6">
        <v>9174113.9499999993</v>
      </c>
      <c r="BO52" s="6">
        <v>9055031.0500000007</v>
      </c>
      <c r="BP52" s="6">
        <v>35178330</v>
      </c>
      <c r="BQ52" s="6">
        <v>18192453.193999998</v>
      </c>
      <c r="BR52" s="6">
        <v>16985876.806000002</v>
      </c>
      <c r="BS52" s="6">
        <v>1200000</v>
      </c>
      <c r="BT52" s="6">
        <v>1607453</v>
      </c>
      <c r="BU52" s="6">
        <v>559027.96699999995</v>
      </c>
      <c r="BV52" s="6">
        <v>1048425.0330000001</v>
      </c>
      <c r="BW52" s="6">
        <v>5735</v>
      </c>
      <c r="BX52" s="6">
        <v>3504</v>
      </c>
      <c r="BY52" s="6">
        <v>0</v>
      </c>
    </row>
    <row r="53" spans="1:77">
      <c r="A53" s="1"/>
      <c r="B53" s="3"/>
      <c r="C53" s="5"/>
      <c r="D53" s="1"/>
      <c r="E53" s="1"/>
      <c r="F53" s="1"/>
      <c r="G53" s="4"/>
      <c r="H53" s="4"/>
      <c r="I53" s="4"/>
      <c r="J53" s="4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4"/>
      <c r="AD53" s="3"/>
      <c r="AE53" s="3"/>
      <c r="AF53" s="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>
      <c r="A54" s="1" t="s">
        <v>204</v>
      </c>
      <c r="B54" s="3"/>
      <c r="C54" s="5"/>
      <c r="D54" s="1"/>
      <c r="E54" s="1"/>
      <c r="F54" s="1"/>
      <c r="G54" s="4"/>
      <c r="H54" s="4"/>
      <c r="I54" s="4"/>
      <c r="J54" s="4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3"/>
      <c r="AE54" s="3"/>
      <c r="AF54" s="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>
      <c r="A55" s="1" t="s">
        <v>205</v>
      </c>
      <c r="B55" s="3"/>
      <c r="C55" s="5"/>
      <c r="D55" s="1"/>
      <c r="E55" s="1"/>
      <c r="F55" s="1"/>
      <c r="G55" s="4"/>
      <c r="H55" s="4"/>
      <c r="I55" s="4"/>
      <c r="J55" s="4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3"/>
      <c r="AE55" s="3"/>
      <c r="AF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>
      <c r="A56" s="1" t="s">
        <v>206</v>
      </c>
      <c r="B56" s="3"/>
      <c r="C56" s="5"/>
      <c r="D56" s="1"/>
      <c r="E56" s="1"/>
      <c r="F56" s="1"/>
      <c r="G56" s="4"/>
      <c r="H56" s="4"/>
      <c r="I56" s="4"/>
      <c r="J56" s="4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3"/>
      <c r="AE56" s="3"/>
      <c r="AF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>
      <c r="A57" s="1" t="s">
        <v>207</v>
      </c>
    </row>
    <row r="58" spans="1:77">
      <c r="A58" s="1" t="s">
        <v>208</v>
      </c>
    </row>
    <row r="59" spans="1:77">
      <c r="A59" s="1"/>
    </row>
    <row r="60" spans="1:77">
      <c r="A60" s="1" t="s">
        <v>209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F0C8-6FD3-6146-995C-7FDE3AC9EAAF}">
  <dimension ref="A1:D26"/>
  <sheetViews>
    <sheetView zoomScale="138" workbookViewId="0"/>
  </sheetViews>
  <sheetFormatPr defaultColWidth="10.875" defaultRowHeight="15.95"/>
  <cols>
    <col min="1" max="2" width="10.875" style="86"/>
    <col min="3" max="3" width="65" style="86" customWidth="1"/>
    <col min="4" max="4" width="13.625" style="90" customWidth="1"/>
    <col min="5" max="16384" width="10.875" style="86"/>
  </cols>
  <sheetData>
    <row r="1" spans="1:4">
      <c r="A1" s="91" t="s">
        <v>0</v>
      </c>
    </row>
    <row r="2" spans="1:4">
      <c r="A2" s="91" t="s">
        <v>210</v>
      </c>
      <c r="B2" s="83"/>
      <c r="C2" s="84"/>
      <c r="D2" s="85"/>
    </row>
    <row r="3" spans="1:4">
      <c r="A3" s="91" t="s">
        <v>211</v>
      </c>
      <c r="B3" s="88"/>
      <c r="C3" s="84"/>
      <c r="D3" s="85"/>
    </row>
    <row r="4" spans="1:4">
      <c r="A4" s="92" t="s">
        <v>212</v>
      </c>
      <c r="B4" s="88"/>
      <c r="C4" s="84"/>
      <c r="D4" s="85"/>
    </row>
    <row r="5" spans="1:4">
      <c r="A5" s="87"/>
      <c r="B5" s="88"/>
      <c r="C5" s="84"/>
      <c r="D5" s="85"/>
    </row>
    <row r="6" spans="1:4">
      <c r="A6" s="102" t="s">
        <v>213</v>
      </c>
      <c r="B6" s="102" t="s">
        <v>214</v>
      </c>
      <c r="C6" s="103" t="s">
        <v>215</v>
      </c>
      <c r="D6" s="102" t="s">
        <v>216</v>
      </c>
    </row>
    <row r="7" spans="1:4" s="89" customFormat="1" ht="15.95" customHeight="1">
      <c r="A7" s="93" t="s">
        <v>217</v>
      </c>
      <c r="B7" s="93"/>
      <c r="C7" s="94"/>
      <c r="D7" s="95"/>
    </row>
    <row r="8" spans="1:4" ht="15.95" customHeight="1">
      <c r="A8" s="96" t="s">
        <v>218</v>
      </c>
      <c r="B8" s="97"/>
      <c r="C8" s="98"/>
      <c r="D8" s="99"/>
    </row>
    <row r="9" spans="1:4" ht="15.95" customHeight="1">
      <c r="A9" s="97" t="s">
        <v>219</v>
      </c>
      <c r="B9" s="97" t="s">
        <v>220</v>
      </c>
      <c r="C9" s="98" t="s">
        <v>221</v>
      </c>
      <c r="D9" s="99">
        <v>4</v>
      </c>
    </row>
    <row r="10" spans="1:4" ht="15.95" customHeight="1">
      <c r="A10" s="97" t="s">
        <v>222</v>
      </c>
      <c r="B10" s="97" t="s">
        <v>220</v>
      </c>
      <c r="C10" s="98" t="s">
        <v>223</v>
      </c>
      <c r="D10" s="99">
        <v>11</v>
      </c>
    </row>
    <row r="11" spans="1:4" ht="15.95" customHeight="1">
      <c r="A11" s="96" t="s">
        <v>224</v>
      </c>
      <c r="B11" s="96"/>
      <c r="C11" s="100"/>
      <c r="D11" s="101"/>
    </row>
    <row r="12" spans="1:4" ht="15.95" customHeight="1">
      <c r="A12" s="97">
        <v>3.1</v>
      </c>
      <c r="B12" s="97" t="s">
        <v>225</v>
      </c>
      <c r="C12" s="98" t="s">
        <v>226</v>
      </c>
      <c r="D12" s="99">
        <v>2788693.1363636362</v>
      </c>
    </row>
    <row r="13" spans="1:4" ht="15.95" customHeight="1">
      <c r="A13" s="97">
        <v>3.3</v>
      </c>
      <c r="B13" s="97" t="s">
        <v>225</v>
      </c>
      <c r="C13" s="98" t="s">
        <v>227</v>
      </c>
      <c r="D13" s="99">
        <v>600000</v>
      </c>
    </row>
    <row r="14" spans="1:4" ht="15.95" customHeight="1">
      <c r="A14" s="97">
        <v>4.0999999999999996</v>
      </c>
      <c r="B14" s="97" t="s">
        <v>225</v>
      </c>
      <c r="C14" s="98" t="s">
        <v>228</v>
      </c>
      <c r="D14" s="99">
        <v>600000</v>
      </c>
    </row>
    <row r="15" spans="1:4" ht="15.95" customHeight="1">
      <c r="A15" s="97">
        <v>4.2</v>
      </c>
      <c r="B15" s="97" t="s">
        <v>225</v>
      </c>
      <c r="C15" s="98" t="s">
        <v>229</v>
      </c>
      <c r="D15" s="99">
        <v>3</v>
      </c>
    </row>
    <row r="16" spans="1:4" ht="15.95" customHeight="1">
      <c r="A16" s="97">
        <v>6.1</v>
      </c>
      <c r="B16" s="97" t="s">
        <v>225</v>
      </c>
      <c r="C16" s="98" t="s">
        <v>230</v>
      </c>
      <c r="D16" s="99">
        <v>7</v>
      </c>
    </row>
    <row r="17" spans="1:4" ht="15.95" customHeight="1">
      <c r="A17" s="97" t="s">
        <v>231</v>
      </c>
      <c r="B17" s="97" t="s">
        <v>220</v>
      </c>
      <c r="C17" s="98" t="s">
        <v>232</v>
      </c>
      <c r="D17" s="99">
        <v>340</v>
      </c>
    </row>
    <row r="18" spans="1:4" ht="15.95" customHeight="1">
      <c r="A18" s="97" t="s">
        <v>233</v>
      </c>
      <c r="B18" s="97" t="s">
        <v>220</v>
      </c>
      <c r="C18" s="98" t="s">
        <v>234</v>
      </c>
      <c r="D18" s="99">
        <v>18212.956999999999</v>
      </c>
    </row>
    <row r="19" spans="1:4" ht="15.95" customHeight="1">
      <c r="A19" s="97" t="s">
        <v>235</v>
      </c>
      <c r="B19" s="97" t="s">
        <v>220</v>
      </c>
      <c r="C19" s="98" t="s">
        <v>236</v>
      </c>
      <c r="D19" s="99">
        <v>12000</v>
      </c>
    </row>
    <row r="20" spans="1:4" ht="15.95" customHeight="1">
      <c r="A20" s="97" t="s">
        <v>237</v>
      </c>
      <c r="B20" s="97" t="s">
        <v>220</v>
      </c>
      <c r="C20" s="98" t="s">
        <v>238</v>
      </c>
      <c r="D20" s="99">
        <v>1</v>
      </c>
    </row>
    <row r="21" spans="1:4" ht="15.95" customHeight="1">
      <c r="A21" s="97" t="s">
        <v>239</v>
      </c>
      <c r="B21" s="97" t="s">
        <v>220</v>
      </c>
      <c r="C21" s="98" t="s">
        <v>240</v>
      </c>
      <c r="D21" s="99">
        <v>1</v>
      </c>
    </row>
    <row r="22" spans="1:4" ht="15.95" customHeight="1">
      <c r="A22" s="97" t="s">
        <v>241</v>
      </c>
      <c r="B22" s="97" t="s">
        <v>220</v>
      </c>
      <c r="C22" s="98" t="s">
        <v>242</v>
      </c>
      <c r="D22" s="99">
        <v>1</v>
      </c>
    </row>
    <row r="23" spans="1:4" ht="15.95" customHeight="1">
      <c r="A23" s="97" t="s">
        <v>243</v>
      </c>
      <c r="B23" s="97" t="s">
        <v>220</v>
      </c>
      <c r="C23" s="98" t="s">
        <v>244</v>
      </c>
      <c r="D23" s="99">
        <v>27</v>
      </c>
    </row>
    <row r="24" spans="1:4" ht="15.95" customHeight="1">
      <c r="A24" s="97" t="s">
        <v>245</v>
      </c>
      <c r="B24" s="97" t="s">
        <v>220</v>
      </c>
      <c r="C24" s="98" t="s">
        <v>246</v>
      </c>
      <c r="D24" s="99">
        <v>2</v>
      </c>
    </row>
    <row r="25" spans="1:4" s="89" customFormat="1" ht="15" customHeight="1">
      <c r="A25" s="104" t="s">
        <v>247</v>
      </c>
      <c r="B25" s="104"/>
      <c r="C25" s="105"/>
      <c r="D25" s="106" t="s">
        <v>198</v>
      </c>
    </row>
    <row r="26" spans="1:4" s="89" customFormat="1" ht="15" customHeight="1">
      <c r="A26" s="104" t="s">
        <v>248</v>
      </c>
      <c r="B26" s="104"/>
      <c r="C26" s="105"/>
      <c r="D26" s="106" t="s">
        <v>198</v>
      </c>
    </row>
  </sheetData>
  <hyperlinks>
    <hyperlink ref="A4" r:id="rId1" xr:uid="{958108B4-0053-674C-BFF8-EBF78A958F8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E3D0-37E9-1647-94FA-4F418D721B95}">
  <dimension ref="A1:D86"/>
  <sheetViews>
    <sheetView topLeftCell="A17" zoomScale="138" workbookViewId="0">
      <selection activeCell="C2" sqref="C2"/>
    </sheetView>
  </sheetViews>
  <sheetFormatPr defaultColWidth="10.875" defaultRowHeight="15.95"/>
  <cols>
    <col min="1" max="2" width="10.875" style="86"/>
    <col min="3" max="3" width="65" style="86" customWidth="1"/>
    <col min="4" max="4" width="13.625" style="146" customWidth="1"/>
    <col min="5" max="16384" width="10.875" style="86"/>
  </cols>
  <sheetData>
    <row r="1" spans="1:4">
      <c r="A1" s="91" t="s">
        <v>0</v>
      </c>
    </row>
    <row r="2" spans="1:4">
      <c r="A2" s="91" t="s">
        <v>249</v>
      </c>
      <c r="B2" s="83"/>
      <c r="C2" s="84"/>
      <c r="D2" s="147"/>
    </row>
    <row r="3" spans="1:4">
      <c r="A3" s="91" t="s">
        <v>211</v>
      </c>
      <c r="B3" s="88"/>
      <c r="C3" s="84"/>
      <c r="D3" s="147"/>
    </row>
    <row r="4" spans="1:4">
      <c r="A4" s="134" t="s">
        <v>250</v>
      </c>
      <c r="B4" s="88"/>
      <c r="C4" s="84"/>
      <c r="D4" s="147"/>
    </row>
    <row r="5" spans="1:4">
      <c r="A5" s="87"/>
      <c r="B5" s="88"/>
      <c r="C5" s="84"/>
      <c r="D5" s="147"/>
    </row>
    <row r="6" spans="1:4">
      <c r="A6" s="102" t="s">
        <v>213</v>
      </c>
      <c r="B6" s="102" t="s">
        <v>214</v>
      </c>
      <c r="C6" s="103" t="s">
        <v>215</v>
      </c>
      <c r="D6" s="103" t="s">
        <v>216</v>
      </c>
    </row>
    <row r="7" spans="1:4" s="89" customFormat="1" ht="15.95" customHeight="1">
      <c r="A7" s="93" t="s">
        <v>217</v>
      </c>
      <c r="B7" s="93"/>
      <c r="C7" s="94"/>
      <c r="D7" s="135"/>
    </row>
    <row r="8" spans="1:4" s="137" customFormat="1" ht="15.95" customHeight="1">
      <c r="A8" s="96" t="s">
        <v>251</v>
      </c>
      <c r="B8" s="97"/>
      <c r="C8" s="98"/>
      <c r="D8" s="133"/>
    </row>
    <row r="9" spans="1:4" s="137" customFormat="1" ht="15.95" customHeight="1">
      <c r="A9" s="97" t="s">
        <v>252</v>
      </c>
      <c r="B9" s="97" t="s">
        <v>220</v>
      </c>
      <c r="C9" s="98" t="s">
        <v>253</v>
      </c>
      <c r="D9" s="133">
        <v>0</v>
      </c>
    </row>
    <row r="10" spans="1:4" s="137" customFormat="1" ht="15.95" customHeight="1">
      <c r="A10" s="97" t="s">
        <v>219</v>
      </c>
      <c r="B10" s="97" t="s">
        <v>220</v>
      </c>
      <c r="C10" s="98" t="s">
        <v>221</v>
      </c>
      <c r="D10" s="133">
        <v>0</v>
      </c>
    </row>
    <row r="11" spans="1:4" s="137" customFormat="1" ht="15.95" customHeight="1">
      <c r="A11" s="96" t="s">
        <v>254</v>
      </c>
      <c r="B11" s="97"/>
      <c r="C11" s="98"/>
      <c r="D11" s="133"/>
    </row>
    <row r="12" spans="1:4" s="137" customFormat="1" ht="15.95" customHeight="1">
      <c r="A12" s="97">
        <v>4.0999999999999996</v>
      </c>
      <c r="B12" s="97" t="s">
        <v>225</v>
      </c>
      <c r="C12" s="98" t="s">
        <v>228</v>
      </c>
      <c r="D12" s="133">
        <v>34916</v>
      </c>
    </row>
    <row r="13" spans="1:4" s="137" customFormat="1" ht="15.95" customHeight="1">
      <c r="A13" s="97" t="s">
        <v>241</v>
      </c>
      <c r="B13" s="97" t="s">
        <v>220</v>
      </c>
      <c r="C13" s="98" t="s">
        <v>242</v>
      </c>
      <c r="D13" s="133">
        <v>7</v>
      </c>
    </row>
    <row r="14" spans="1:4" s="137" customFormat="1" ht="15.95" customHeight="1">
      <c r="A14" s="97" t="s">
        <v>255</v>
      </c>
      <c r="B14" s="97" t="s">
        <v>220</v>
      </c>
      <c r="C14" s="98" t="s">
        <v>256</v>
      </c>
      <c r="D14" s="133">
        <v>318</v>
      </c>
    </row>
    <row r="15" spans="1:4" s="137" customFormat="1" ht="15.95" customHeight="1">
      <c r="A15" s="96" t="s">
        <v>257</v>
      </c>
      <c r="B15" s="97"/>
      <c r="C15" s="98"/>
      <c r="D15" s="133"/>
    </row>
    <row r="16" spans="1:4" s="137" customFormat="1" ht="15.95" customHeight="1">
      <c r="A16" s="97">
        <v>3.1</v>
      </c>
      <c r="B16" s="97" t="s">
        <v>225</v>
      </c>
      <c r="C16" s="98" t="s">
        <v>226</v>
      </c>
      <c r="D16" s="133">
        <v>3800000</v>
      </c>
    </row>
    <row r="17" spans="1:4" s="137" customFormat="1" ht="15.95" customHeight="1">
      <c r="A17" s="97" t="s">
        <v>258</v>
      </c>
      <c r="B17" s="97" t="s">
        <v>220</v>
      </c>
      <c r="C17" s="98" t="s">
        <v>259</v>
      </c>
      <c r="D17" s="133">
        <v>17</v>
      </c>
    </row>
    <row r="18" spans="1:4" s="137" customFormat="1" ht="15.95" customHeight="1">
      <c r="A18" s="97" t="s">
        <v>255</v>
      </c>
      <c r="B18" s="97" t="s">
        <v>220</v>
      </c>
      <c r="C18" s="98" t="s">
        <v>256</v>
      </c>
      <c r="D18" s="133">
        <v>632</v>
      </c>
    </row>
    <row r="19" spans="1:4" s="137" customFormat="1" ht="15.95" customHeight="1">
      <c r="A19" s="96" t="s">
        <v>260</v>
      </c>
      <c r="B19" s="97"/>
      <c r="C19" s="98"/>
      <c r="D19" s="133"/>
    </row>
    <row r="20" spans="1:4" s="137" customFormat="1" ht="15.95" customHeight="1">
      <c r="A20" s="97">
        <v>6.2</v>
      </c>
      <c r="B20" s="97" t="s">
        <v>225</v>
      </c>
      <c r="C20" s="98" t="s">
        <v>261</v>
      </c>
      <c r="D20" s="133">
        <v>1</v>
      </c>
    </row>
    <row r="21" spans="1:4" s="137" customFormat="1" ht="15.95" customHeight="1">
      <c r="A21" s="97" t="s">
        <v>252</v>
      </c>
      <c r="B21" s="97" t="s">
        <v>220</v>
      </c>
      <c r="C21" s="98" t="s">
        <v>253</v>
      </c>
      <c r="D21" s="133">
        <v>1</v>
      </c>
    </row>
    <row r="22" spans="1:4" s="137" customFormat="1" ht="15.95" customHeight="1">
      <c r="A22" s="96" t="s">
        <v>262</v>
      </c>
      <c r="B22" s="97"/>
      <c r="C22" s="98"/>
      <c r="D22" s="133"/>
    </row>
    <row r="23" spans="1:4" s="137" customFormat="1" ht="15.95" customHeight="1">
      <c r="A23" s="97" t="s">
        <v>243</v>
      </c>
      <c r="B23" s="97" t="s">
        <v>220</v>
      </c>
      <c r="C23" s="98" t="s">
        <v>244</v>
      </c>
      <c r="D23" s="133">
        <v>1</v>
      </c>
    </row>
    <row r="24" spans="1:4" s="137" customFormat="1" ht="15.95" customHeight="1">
      <c r="A24" s="97" t="s">
        <v>245</v>
      </c>
      <c r="B24" s="97" t="s">
        <v>220</v>
      </c>
      <c r="C24" s="98" t="s">
        <v>246</v>
      </c>
      <c r="D24" s="133">
        <v>1</v>
      </c>
    </row>
    <row r="25" spans="1:4" s="137" customFormat="1" ht="15.95" customHeight="1">
      <c r="A25" s="97" t="s">
        <v>263</v>
      </c>
      <c r="B25" s="97" t="s">
        <v>220</v>
      </c>
      <c r="C25" s="98" t="s">
        <v>264</v>
      </c>
      <c r="D25" s="133">
        <v>1</v>
      </c>
    </row>
    <row r="26" spans="1:4" s="137" customFormat="1" ht="15.95" customHeight="1">
      <c r="A26" s="97" t="s">
        <v>265</v>
      </c>
      <c r="B26" s="97" t="s">
        <v>220</v>
      </c>
      <c r="C26" s="98" t="s">
        <v>266</v>
      </c>
      <c r="D26" s="133">
        <v>0</v>
      </c>
    </row>
    <row r="27" spans="1:4" s="137" customFormat="1" ht="15.95" customHeight="1">
      <c r="A27" s="96" t="s">
        <v>267</v>
      </c>
      <c r="B27" s="97"/>
      <c r="C27" s="98"/>
      <c r="D27" s="133"/>
    </row>
    <row r="28" spans="1:4" s="137" customFormat="1" ht="15.95" customHeight="1">
      <c r="A28" s="97">
        <v>1.1000000000000001</v>
      </c>
      <c r="B28" s="97" t="s">
        <v>225</v>
      </c>
      <c r="C28" s="98" t="s">
        <v>268</v>
      </c>
      <c r="D28" s="133">
        <v>5119</v>
      </c>
    </row>
    <row r="29" spans="1:4" s="137" customFormat="1" ht="15.95" customHeight="1">
      <c r="A29" s="97">
        <v>1.2</v>
      </c>
      <c r="B29" s="97" t="s">
        <v>225</v>
      </c>
      <c r="C29" s="98" t="s">
        <v>269</v>
      </c>
      <c r="D29" s="133">
        <v>3927</v>
      </c>
    </row>
    <row r="30" spans="1:4" s="137" customFormat="1" ht="15.95" customHeight="1">
      <c r="A30" s="97">
        <v>2.1</v>
      </c>
      <c r="B30" s="97" t="s">
        <v>225</v>
      </c>
      <c r="C30" s="98" t="s">
        <v>270</v>
      </c>
      <c r="D30" s="133">
        <v>872</v>
      </c>
    </row>
    <row r="31" spans="1:4" s="137" customFormat="1" ht="15.95" customHeight="1">
      <c r="A31" s="97">
        <v>6.2</v>
      </c>
      <c r="B31" s="97" t="s">
        <v>225</v>
      </c>
      <c r="C31" s="98" t="s">
        <v>261</v>
      </c>
      <c r="D31" s="133">
        <v>3</v>
      </c>
    </row>
    <row r="32" spans="1:4" s="137" customFormat="1" ht="15.95" customHeight="1">
      <c r="A32" s="97" t="s">
        <v>231</v>
      </c>
      <c r="B32" s="97" t="s">
        <v>220</v>
      </c>
      <c r="C32" s="98" t="s">
        <v>232</v>
      </c>
      <c r="D32" s="133">
        <v>45273</v>
      </c>
    </row>
    <row r="33" spans="1:4" s="137" customFormat="1" ht="15.95" customHeight="1">
      <c r="A33" s="97" t="s">
        <v>271</v>
      </c>
      <c r="B33" s="97" t="s">
        <v>220</v>
      </c>
      <c r="C33" s="98" t="s">
        <v>272</v>
      </c>
      <c r="D33" s="133">
        <v>50</v>
      </c>
    </row>
    <row r="34" spans="1:4" s="137" customFormat="1" ht="15.95" customHeight="1">
      <c r="A34" s="97" t="s">
        <v>273</v>
      </c>
      <c r="B34" s="97" t="s">
        <v>220</v>
      </c>
      <c r="C34" s="98" t="s">
        <v>274</v>
      </c>
      <c r="D34" s="133">
        <v>1</v>
      </c>
    </row>
    <row r="35" spans="1:4" s="137" customFormat="1" ht="15.95" customHeight="1">
      <c r="A35" s="97" t="s">
        <v>275</v>
      </c>
      <c r="B35" s="97" t="s">
        <v>220</v>
      </c>
      <c r="C35" s="98" t="s">
        <v>276</v>
      </c>
      <c r="D35" s="133">
        <v>63</v>
      </c>
    </row>
    <row r="36" spans="1:4" s="137" customFormat="1" ht="15.95" customHeight="1">
      <c r="A36" s="96" t="s">
        <v>277</v>
      </c>
      <c r="B36" s="97"/>
      <c r="C36" s="98"/>
      <c r="D36" s="133"/>
    </row>
    <row r="37" spans="1:4" s="137" customFormat="1" ht="15.95" customHeight="1">
      <c r="A37" s="97" t="s">
        <v>278</v>
      </c>
      <c r="B37" s="97" t="s">
        <v>220</v>
      </c>
      <c r="C37" s="98" t="s">
        <v>279</v>
      </c>
      <c r="D37" s="133">
        <v>670</v>
      </c>
    </row>
    <row r="38" spans="1:4" s="137" customFormat="1" ht="15.95" customHeight="1">
      <c r="A38" s="97" t="s">
        <v>255</v>
      </c>
      <c r="B38" s="97" t="s">
        <v>220</v>
      </c>
      <c r="C38" s="98" t="s">
        <v>256</v>
      </c>
      <c r="D38" s="133">
        <v>2140</v>
      </c>
    </row>
    <row r="39" spans="1:4" s="137" customFormat="1" ht="15.95" customHeight="1">
      <c r="A39" s="97" t="s">
        <v>263</v>
      </c>
      <c r="B39" s="97" t="s">
        <v>220</v>
      </c>
      <c r="C39" s="98" t="s">
        <v>264</v>
      </c>
      <c r="D39" s="133">
        <v>2</v>
      </c>
    </row>
    <row r="40" spans="1:4" s="137" customFormat="1" ht="15.95" customHeight="1">
      <c r="A40" s="96" t="s">
        <v>280</v>
      </c>
      <c r="B40" s="97"/>
      <c r="C40" s="98"/>
      <c r="D40" s="133"/>
    </row>
    <row r="41" spans="1:4" s="137" customFormat="1" ht="15.95" customHeight="1">
      <c r="A41" s="97">
        <v>5.0999999999999996</v>
      </c>
      <c r="B41" s="97" t="s">
        <v>225</v>
      </c>
      <c r="C41" s="98" t="s">
        <v>281</v>
      </c>
      <c r="D41" s="133">
        <v>4140000</v>
      </c>
    </row>
    <row r="42" spans="1:4" s="137" customFormat="1" ht="15.95" customHeight="1">
      <c r="A42" s="97" t="s">
        <v>271</v>
      </c>
      <c r="B42" s="97" t="s">
        <v>220</v>
      </c>
      <c r="C42" s="98" t="s">
        <v>272</v>
      </c>
      <c r="D42" s="133">
        <v>7</v>
      </c>
    </row>
    <row r="43" spans="1:4" s="137" customFormat="1" ht="15.95" customHeight="1">
      <c r="A43" s="97" t="s">
        <v>282</v>
      </c>
      <c r="B43" s="97" t="s">
        <v>220</v>
      </c>
      <c r="C43" s="98" t="s">
        <v>283</v>
      </c>
      <c r="D43" s="133">
        <v>1200</v>
      </c>
    </row>
    <row r="44" spans="1:4" s="137" customFormat="1" ht="15.95" customHeight="1">
      <c r="A44" s="97" t="s">
        <v>233</v>
      </c>
      <c r="B44" s="97" t="s">
        <v>220</v>
      </c>
      <c r="C44" s="98" t="s">
        <v>234</v>
      </c>
      <c r="D44" s="133">
        <v>336</v>
      </c>
    </row>
    <row r="45" spans="1:4" s="137" customFormat="1" ht="15.95" customHeight="1">
      <c r="A45" s="97" t="s">
        <v>273</v>
      </c>
      <c r="B45" s="97" t="s">
        <v>220</v>
      </c>
      <c r="C45" s="98" t="s">
        <v>274</v>
      </c>
      <c r="D45" s="133">
        <v>1</v>
      </c>
    </row>
    <row r="46" spans="1:4" s="137" customFormat="1" ht="15.95" customHeight="1">
      <c r="A46" s="97" t="s">
        <v>275</v>
      </c>
      <c r="B46" s="97" t="s">
        <v>220</v>
      </c>
      <c r="C46" s="98" t="s">
        <v>276</v>
      </c>
      <c r="D46" s="133">
        <v>2</v>
      </c>
    </row>
    <row r="47" spans="1:4" s="137" customFormat="1" ht="15.95" customHeight="1">
      <c r="A47" s="97" t="s">
        <v>284</v>
      </c>
      <c r="B47" s="97" t="s">
        <v>220</v>
      </c>
      <c r="C47" s="98" t="s">
        <v>285</v>
      </c>
      <c r="D47" s="133">
        <v>1</v>
      </c>
    </row>
    <row r="48" spans="1:4" s="137" customFormat="1" ht="15.95" customHeight="1">
      <c r="A48" s="97" t="s">
        <v>286</v>
      </c>
      <c r="B48" s="97" t="s">
        <v>220</v>
      </c>
      <c r="C48" s="98" t="s">
        <v>287</v>
      </c>
      <c r="D48" s="133">
        <v>1</v>
      </c>
    </row>
    <row r="49" spans="1:4" s="137" customFormat="1" ht="15.95" customHeight="1">
      <c r="A49" s="97" t="s">
        <v>252</v>
      </c>
      <c r="B49" s="97" t="s">
        <v>220</v>
      </c>
      <c r="C49" s="98" t="s">
        <v>253</v>
      </c>
      <c r="D49" s="133">
        <v>7</v>
      </c>
    </row>
    <row r="50" spans="1:4" s="137" customFormat="1" ht="15.95" customHeight="1">
      <c r="A50" s="97" t="s">
        <v>255</v>
      </c>
      <c r="B50" s="97" t="s">
        <v>220</v>
      </c>
      <c r="C50" s="98" t="s">
        <v>256</v>
      </c>
      <c r="D50" s="133">
        <v>9200</v>
      </c>
    </row>
    <row r="51" spans="1:4" s="137" customFormat="1" ht="15.95" customHeight="1">
      <c r="A51" s="96" t="s">
        <v>288</v>
      </c>
      <c r="B51" s="97"/>
      <c r="C51" s="98"/>
      <c r="D51" s="133"/>
    </row>
    <row r="52" spans="1:4" s="137" customFormat="1" ht="15.95" customHeight="1">
      <c r="A52" s="97">
        <v>1.1000000000000001</v>
      </c>
      <c r="B52" s="97" t="s">
        <v>225</v>
      </c>
      <c r="C52" s="98" t="s">
        <v>268</v>
      </c>
      <c r="D52" s="133">
        <v>2589000</v>
      </c>
    </row>
    <row r="53" spans="1:4" s="137" customFormat="1" ht="15.95" customHeight="1">
      <c r="A53" s="97">
        <v>2.1</v>
      </c>
      <c r="B53" s="97" t="s">
        <v>225</v>
      </c>
      <c r="C53" s="98" t="s">
        <v>270</v>
      </c>
      <c r="D53" s="133">
        <v>105404</v>
      </c>
    </row>
    <row r="54" spans="1:4" s="137" customFormat="1" ht="15.95" customHeight="1">
      <c r="A54" s="97">
        <v>2.2000000000000002</v>
      </c>
      <c r="B54" s="97" t="s">
        <v>225</v>
      </c>
      <c r="C54" s="98" t="s">
        <v>289</v>
      </c>
      <c r="D54" s="133">
        <v>46703</v>
      </c>
    </row>
    <row r="55" spans="1:4" s="137" customFormat="1" ht="15.95" customHeight="1">
      <c r="A55" s="97" t="s">
        <v>231</v>
      </c>
      <c r="B55" s="97" t="s">
        <v>220</v>
      </c>
      <c r="C55" s="98" t="s">
        <v>232</v>
      </c>
      <c r="D55" s="133">
        <v>17349100</v>
      </c>
    </row>
    <row r="56" spans="1:4" s="137" customFormat="1" ht="15.95" customHeight="1">
      <c r="A56" s="97" t="s">
        <v>290</v>
      </c>
      <c r="B56" s="97" t="s">
        <v>220</v>
      </c>
      <c r="C56" s="98" t="s">
        <v>291</v>
      </c>
      <c r="D56" s="133">
        <v>1</v>
      </c>
    </row>
    <row r="57" spans="1:4" s="137" customFormat="1" ht="15.95" customHeight="1">
      <c r="A57" s="97" t="s">
        <v>271</v>
      </c>
      <c r="B57" s="97" t="s">
        <v>220</v>
      </c>
      <c r="C57" s="98" t="s">
        <v>272</v>
      </c>
      <c r="D57" s="133">
        <v>70312</v>
      </c>
    </row>
    <row r="58" spans="1:4" s="137" customFormat="1" ht="15.95" customHeight="1">
      <c r="A58" s="97" t="s">
        <v>292</v>
      </c>
      <c r="B58" s="97" t="s">
        <v>220</v>
      </c>
      <c r="C58" s="98" t="s">
        <v>293</v>
      </c>
      <c r="D58" s="133">
        <v>1</v>
      </c>
    </row>
    <row r="59" spans="1:4" s="137" customFormat="1" ht="15.95" customHeight="1">
      <c r="A59" s="97" t="s">
        <v>273</v>
      </c>
      <c r="B59" s="97" t="s">
        <v>220</v>
      </c>
      <c r="C59" s="98" t="s">
        <v>274</v>
      </c>
      <c r="D59" s="133">
        <v>3</v>
      </c>
    </row>
    <row r="60" spans="1:4" s="137" customFormat="1" ht="15.95" customHeight="1">
      <c r="A60" s="97" t="s">
        <v>275</v>
      </c>
      <c r="B60" s="97" t="s">
        <v>220</v>
      </c>
      <c r="C60" s="98" t="s">
        <v>276</v>
      </c>
      <c r="D60" s="133">
        <v>31309</v>
      </c>
    </row>
    <row r="61" spans="1:4" s="137" customFormat="1" ht="15.95" customHeight="1">
      <c r="A61" s="97" t="s">
        <v>245</v>
      </c>
      <c r="B61" s="97" t="s">
        <v>220</v>
      </c>
      <c r="C61" s="98" t="s">
        <v>246</v>
      </c>
      <c r="D61" s="133">
        <v>1</v>
      </c>
    </row>
    <row r="62" spans="1:4" s="89" customFormat="1" ht="15" customHeight="1">
      <c r="A62" s="93" t="s">
        <v>247</v>
      </c>
      <c r="B62" s="93"/>
      <c r="C62" s="94"/>
      <c r="D62" s="136"/>
    </row>
    <row r="63" spans="1:4" s="89" customFormat="1" ht="15" customHeight="1">
      <c r="A63" s="96" t="s">
        <v>294</v>
      </c>
      <c r="B63" s="97"/>
      <c r="C63" s="98"/>
      <c r="D63" s="133"/>
    </row>
    <row r="64" spans="1:4" s="89" customFormat="1" ht="15" customHeight="1">
      <c r="A64" s="97">
        <v>1.2</v>
      </c>
      <c r="B64" s="97" t="s">
        <v>225</v>
      </c>
      <c r="C64" s="98" t="s">
        <v>269</v>
      </c>
      <c r="D64" s="133">
        <v>1733</v>
      </c>
    </row>
    <row r="65" spans="1:4" s="89" customFormat="1" ht="15" customHeight="1">
      <c r="A65" s="93" t="s">
        <v>248</v>
      </c>
      <c r="B65" s="93"/>
      <c r="C65" s="94"/>
      <c r="D65" s="135" t="s">
        <v>198</v>
      </c>
    </row>
    <row r="66" spans="1:4">
      <c r="A66" s="96" t="s">
        <v>295</v>
      </c>
      <c r="B66" s="97"/>
      <c r="C66" s="98"/>
      <c r="D66" s="133"/>
    </row>
    <row r="67" spans="1:4" s="137" customFormat="1" ht="30">
      <c r="A67" s="97" t="s">
        <v>255</v>
      </c>
      <c r="B67" s="97" t="s">
        <v>220</v>
      </c>
      <c r="C67" s="98" t="s">
        <v>256</v>
      </c>
      <c r="D67" s="133">
        <v>3486</v>
      </c>
    </row>
    <row r="68" spans="1:4" s="137" customFormat="1" ht="30">
      <c r="A68" s="97" t="s">
        <v>296</v>
      </c>
      <c r="B68" s="97" t="s">
        <v>220</v>
      </c>
      <c r="C68" s="98" t="s">
        <v>297</v>
      </c>
      <c r="D68" s="133">
        <v>1</v>
      </c>
    </row>
    <row r="69" spans="1:4">
      <c r="A69" s="96" t="s">
        <v>298</v>
      </c>
      <c r="B69" s="97"/>
      <c r="C69" s="98"/>
      <c r="D69" s="133"/>
    </row>
    <row r="70" spans="1:4" s="137" customFormat="1">
      <c r="A70" s="97" t="s">
        <v>271</v>
      </c>
      <c r="B70" s="97" t="s">
        <v>220</v>
      </c>
      <c r="C70" s="98" t="s">
        <v>272</v>
      </c>
      <c r="D70" s="133">
        <v>5</v>
      </c>
    </row>
    <row r="71" spans="1:4" s="137" customFormat="1">
      <c r="A71" s="97" t="s">
        <v>233</v>
      </c>
      <c r="B71" s="97" t="s">
        <v>220</v>
      </c>
      <c r="C71" s="98" t="s">
        <v>234</v>
      </c>
      <c r="D71" s="133">
        <v>60</v>
      </c>
    </row>
    <row r="72" spans="1:4">
      <c r="A72" s="96" t="s">
        <v>299</v>
      </c>
      <c r="B72" s="97"/>
      <c r="C72" s="98"/>
      <c r="D72" s="133"/>
    </row>
    <row r="73" spans="1:4" s="137" customFormat="1" ht="30">
      <c r="A73" s="97" t="s">
        <v>255</v>
      </c>
      <c r="B73" s="97" t="s">
        <v>220</v>
      </c>
      <c r="C73" s="98" t="s">
        <v>256</v>
      </c>
      <c r="D73" s="133">
        <v>569</v>
      </c>
    </row>
    <row r="74" spans="1:4">
      <c r="A74" s="96" t="s">
        <v>300</v>
      </c>
      <c r="B74" s="97"/>
      <c r="C74" s="98"/>
      <c r="D74" s="133"/>
    </row>
    <row r="75" spans="1:4" s="137" customFormat="1" ht="30">
      <c r="A75" s="97" t="s">
        <v>222</v>
      </c>
      <c r="B75" s="97" t="s">
        <v>220</v>
      </c>
      <c r="C75" s="98" t="s">
        <v>223</v>
      </c>
      <c r="D75" s="133">
        <v>3</v>
      </c>
    </row>
    <row r="76" spans="1:4">
      <c r="A76" s="96" t="s">
        <v>301</v>
      </c>
      <c r="B76" s="97"/>
      <c r="C76" s="98"/>
      <c r="D76" s="133"/>
    </row>
    <row r="77" spans="1:4" s="137" customFormat="1" ht="30">
      <c r="A77" s="97" t="s">
        <v>222</v>
      </c>
      <c r="B77" s="97" t="s">
        <v>220</v>
      </c>
      <c r="C77" s="98" t="s">
        <v>223</v>
      </c>
      <c r="D77" s="133">
        <v>1</v>
      </c>
    </row>
    <row r="78" spans="1:4">
      <c r="A78" s="96" t="s">
        <v>302</v>
      </c>
      <c r="B78" s="97"/>
      <c r="C78" s="98"/>
      <c r="D78" s="133"/>
    </row>
    <row r="79" spans="1:4" s="137" customFormat="1">
      <c r="A79" s="97">
        <v>6.1</v>
      </c>
      <c r="B79" s="97" t="s">
        <v>225</v>
      </c>
      <c r="C79" s="98" t="s">
        <v>230</v>
      </c>
      <c r="D79" s="133">
        <v>1</v>
      </c>
    </row>
    <row r="80" spans="1:4" s="137" customFormat="1">
      <c r="A80" s="97" t="s">
        <v>231</v>
      </c>
      <c r="B80" s="97" t="s">
        <v>220</v>
      </c>
      <c r="C80" s="98" t="s">
        <v>232</v>
      </c>
      <c r="D80" s="133">
        <v>160</v>
      </c>
    </row>
    <row r="81" spans="1:4" s="137" customFormat="1">
      <c r="A81" s="97" t="s">
        <v>237</v>
      </c>
      <c r="B81" s="97" t="s">
        <v>220</v>
      </c>
      <c r="C81" s="98" t="s">
        <v>238</v>
      </c>
      <c r="D81" s="133">
        <v>2</v>
      </c>
    </row>
    <row r="82" spans="1:4" s="137" customFormat="1" ht="30">
      <c r="A82" s="97" t="s">
        <v>255</v>
      </c>
      <c r="B82" s="97" t="s">
        <v>220</v>
      </c>
      <c r="C82" s="98" t="s">
        <v>256</v>
      </c>
      <c r="D82" s="133">
        <v>125</v>
      </c>
    </row>
    <row r="83" spans="1:4">
      <c r="A83" s="96" t="s">
        <v>303</v>
      </c>
      <c r="B83" s="97"/>
      <c r="C83" s="98"/>
      <c r="D83" s="133"/>
    </row>
    <row r="84" spans="1:4" s="137" customFormat="1">
      <c r="A84" s="97" t="s">
        <v>304</v>
      </c>
      <c r="B84" s="97" t="s">
        <v>220</v>
      </c>
      <c r="C84" s="98" t="s">
        <v>305</v>
      </c>
      <c r="D84" s="133">
        <v>1</v>
      </c>
    </row>
    <row r="85" spans="1:4">
      <c r="A85" s="96" t="s">
        <v>306</v>
      </c>
      <c r="B85" s="97"/>
      <c r="C85" s="98"/>
      <c r="D85" s="133"/>
    </row>
    <row r="86" spans="1:4" s="137" customFormat="1">
      <c r="A86" s="97">
        <v>6.1</v>
      </c>
      <c r="B86" s="97" t="s">
        <v>225</v>
      </c>
      <c r="C86" s="98" t="s">
        <v>230</v>
      </c>
      <c r="D86" s="133">
        <v>1</v>
      </c>
    </row>
  </sheetData>
  <hyperlinks>
    <hyperlink ref="A4" r:id="rId1" xr:uid="{CB8354B7-8EC4-514A-A49E-D3A1C6BF25B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5BFB-FB23-6047-AD18-090BE0E03134}">
  <dimension ref="A1:G68"/>
  <sheetViews>
    <sheetView topLeftCell="A26" zoomScale="120" zoomScaleNormal="120" workbookViewId="0">
      <selection activeCell="D34" sqref="D34"/>
    </sheetView>
  </sheetViews>
  <sheetFormatPr defaultColWidth="10.875" defaultRowHeight="15.95"/>
  <cols>
    <col min="1" max="1" width="13.125" style="86" customWidth="1"/>
    <col min="2" max="2" width="10.875" style="86"/>
    <col min="3" max="3" width="65" style="86" customWidth="1"/>
    <col min="4" max="4" width="13.625" style="90" customWidth="1"/>
    <col min="5" max="16384" width="10.875" style="86"/>
  </cols>
  <sheetData>
    <row r="1" spans="1:7">
      <c r="A1" s="91" t="s">
        <v>0</v>
      </c>
    </row>
    <row r="2" spans="1:7">
      <c r="A2" s="91"/>
      <c r="B2" s="83"/>
      <c r="C2" s="84"/>
      <c r="D2" s="85"/>
    </row>
    <row r="3" spans="1:7">
      <c r="A3" s="138">
        <v>2019</v>
      </c>
    </row>
    <row r="4" spans="1:7">
      <c r="A4" s="107" t="s">
        <v>307</v>
      </c>
      <c r="B4" s="108" t="s">
        <v>214</v>
      </c>
      <c r="C4" s="108" t="s">
        <v>308</v>
      </c>
      <c r="D4" s="108" t="s">
        <v>309</v>
      </c>
      <c r="E4" s="108" t="s">
        <v>310</v>
      </c>
      <c r="F4" s="108" t="s">
        <v>311</v>
      </c>
      <c r="G4" s="109" t="s">
        <v>312</v>
      </c>
    </row>
    <row r="5" spans="1:7">
      <c r="A5" s="110" t="s">
        <v>313</v>
      </c>
      <c r="B5" s="116"/>
      <c r="C5" s="117"/>
      <c r="D5" s="118"/>
      <c r="E5" s="118"/>
      <c r="F5" s="116"/>
      <c r="G5" s="111"/>
    </row>
    <row r="6" spans="1:7">
      <c r="A6" s="124" t="s">
        <v>231</v>
      </c>
      <c r="B6" s="97" t="s">
        <v>220</v>
      </c>
      <c r="C6" s="98" t="s">
        <v>232</v>
      </c>
      <c r="D6" s="99">
        <v>340</v>
      </c>
      <c r="E6" s="119">
        <v>0</v>
      </c>
      <c r="F6" s="119">
        <v>0</v>
      </c>
      <c r="G6" s="112">
        <f>SUM(D6:F6)</f>
        <v>340</v>
      </c>
    </row>
    <row r="7" spans="1:7">
      <c r="A7" s="110" t="s">
        <v>314</v>
      </c>
      <c r="B7" s="116"/>
      <c r="C7" s="117"/>
      <c r="D7" s="120"/>
      <c r="E7" s="119"/>
      <c r="F7" s="119"/>
      <c r="G7" s="112"/>
    </row>
    <row r="8" spans="1:7">
      <c r="A8" s="124" t="s">
        <v>233</v>
      </c>
      <c r="B8" s="97" t="s">
        <v>220</v>
      </c>
      <c r="C8" s="98" t="s">
        <v>234</v>
      </c>
      <c r="D8" s="99">
        <v>18212.956999999999</v>
      </c>
      <c r="E8" s="119">
        <v>0</v>
      </c>
      <c r="F8" s="119">
        <v>0</v>
      </c>
      <c r="G8" s="112">
        <f t="shared" ref="G8:G25" si="0">SUM(D8:F8)</f>
        <v>18212.956999999999</v>
      </c>
    </row>
    <row r="9" spans="1:7">
      <c r="A9" s="110" t="s">
        <v>315</v>
      </c>
      <c r="B9" s="116"/>
      <c r="C9" s="117"/>
      <c r="D9" s="121"/>
      <c r="E9" s="119"/>
      <c r="F9" s="119"/>
      <c r="G9" s="112"/>
    </row>
    <row r="10" spans="1:7">
      <c r="A10" s="124">
        <v>3.1</v>
      </c>
      <c r="B10" s="97" t="s">
        <v>225</v>
      </c>
      <c r="C10" s="98" t="s">
        <v>226</v>
      </c>
      <c r="D10" s="99">
        <v>2788693.1363636362</v>
      </c>
      <c r="E10" s="119">
        <v>0</v>
      </c>
      <c r="F10" s="119">
        <v>0</v>
      </c>
      <c r="G10" s="112">
        <f t="shared" si="0"/>
        <v>2788693.1363636362</v>
      </c>
    </row>
    <row r="11" spans="1:7">
      <c r="A11" s="124">
        <v>3.3</v>
      </c>
      <c r="B11" s="97" t="s">
        <v>225</v>
      </c>
      <c r="C11" s="98" t="s">
        <v>227</v>
      </c>
      <c r="D11" s="99">
        <v>600000</v>
      </c>
      <c r="E11" s="119">
        <v>0</v>
      </c>
      <c r="F11" s="119">
        <v>0</v>
      </c>
      <c r="G11" s="112">
        <f t="shared" si="0"/>
        <v>600000</v>
      </c>
    </row>
    <row r="12" spans="1:7">
      <c r="A12" s="124" t="s">
        <v>235</v>
      </c>
      <c r="B12" s="97" t="s">
        <v>220</v>
      </c>
      <c r="C12" s="122" t="s">
        <v>236</v>
      </c>
      <c r="D12" s="123">
        <v>12000</v>
      </c>
      <c r="E12" s="119">
        <v>0</v>
      </c>
      <c r="F12" s="119">
        <v>0</v>
      </c>
      <c r="G12" s="112">
        <f t="shared" si="0"/>
        <v>12000</v>
      </c>
    </row>
    <row r="13" spans="1:7">
      <c r="A13" s="124" t="s">
        <v>237</v>
      </c>
      <c r="B13" s="97" t="s">
        <v>220</v>
      </c>
      <c r="C13" s="122" t="s">
        <v>238</v>
      </c>
      <c r="D13" s="123">
        <v>1</v>
      </c>
      <c r="E13" s="119">
        <v>0</v>
      </c>
      <c r="F13" s="119">
        <v>0</v>
      </c>
      <c r="G13" s="112">
        <f t="shared" si="0"/>
        <v>1</v>
      </c>
    </row>
    <row r="14" spans="1:7" ht="15.95" customHeight="1">
      <c r="A14" s="124" t="s">
        <v>239</v>
      </c>
      <c r="B14" s="97" t="s">
        <v>220</v>
      </c>
      <c r="C14" s="122" t="s">
        <v>240</v>
      </c>
      <c r="D14" s="123">
        <v>1</v>
      </c>
      <c r="E14" s="119">
        <v>0</v>
      </c>
      <c r="F14" s="119">
        <v>0</v>
      </c>
      <c r="G14" s="112">
        <f t="shared" si="0"/>
        <v>1</v>
      </c>
    </row>
    <row r="15" spans="1:7">
      <c r="A15" s="110" t="s">
        <v>316</v>
      </c>
      <c r="B15" s="116"/>
      <c r="C15" s="117"/>
      <c r="D15" s="121"/>
      <c r="E15" s="119"/>
      <c r="F15" s="119"/>
      <c r="G15" s="112"/>
    </row>
    <row r="16" spans="1:7">
      <c r="A16" s="124">
        <v>4.0999999999999996</v>
      </c>
      <c r="B16" s="97" t="s">
        <v>225</v>
      </c>
      <c r="C16" s="122" t="s">
        <v>228</v>
      </c>
      <c r="D16" s="123">
        <v>600000</v>
      </c>
      <c r="E16" s="119">
        <v>0</v>
      </c>
      <c r="F16" s="119">
        <v>0</v>
      </c>
      <c r="G16" s="112">
        <f t="shared" si="0"/>
        <v>600000</v>
      </c>
    </row>
    <row r="17" spans="1:7">
      <c r="A17" s="124">
        <v>4.2</v>
      </c>
      <c r="B17" s="97" t="s">
        <v>225</v>
      </c>
      <c r="C17" s="122" t="s">
        <v>229</v>
      </c>
      <c r="D17" s="123">
        <v>3</v>
      </c>
      <c r="E17" s="119">
        <v>0</v>
      </c>
      <c r="F17" s="119">
        <v>0</v>
      </c>
      <c r="G17" s="112">
        <f t="shared" si="0"/>
        <v>3</v>
      </c>
    </row>
    <row r="18" spans="1:7">
      <c r="A18" s="124" t="s">
        <v>241</v>
      </c>
      <c r="B18" s="97" t="s">
        <v>220</v>
      </c>
      <c r="C18" s="122" t="s">
        <v>242</v>
      </c>
      <c r="D18" s="123">
        <v>1</v>
      </c>
      <c r="E18" s="119">
        <v>0</v>
      </c>
      <c r="F18" s="119">
        <v>0</v>
      </c>
      <c r="G18" s="112">
        <f t="shared" si="0"/>
        <v>1</v>
      </c>
    </row>
    <row r="19" spans="1:7" s="130" customFormat="1">
      <c r="A19" s="110" t="s">
        <v>317</v>
      </c>
      <c r="B19" s="116"/>
      <c r="C19" s="117"/>
      <c r="D19" s="120"/>
      <c r="E19" s="129"/>
      <c r="F19" s="129"/>
      <c r="G19" s="113"/>
    </row>
    <row r="20" spans="1:7">
      <c r="A20" s="124">
        <v>6.1</v>
      </c>
      <c r="B20" s="97" t="s">
        <v>225</v>
      </c>
      <c r="C20" s="122" t="s">
        <v>230</v>
      </c>
      <c r="D20" s="123">
        <v>7</v>
      </c>
      <c r="E20" s="119">
        <v>0</v>
      </c>
      <c r="F20" s="119">
        <v>0</v>
      </c>
      <c r="G20" s="112">
        <f t="shared" si="0"/>
        <v>7</v>
      </c>
    </row>
    <row r="21" spans="1:7" ht="15.95" customHeight="1">
      <c r="A21" s="124" t="s">
        <v>243</v>
      </c>
      <c r="B21" s="97" t="s">
        <v>220</v>
      </c>
      <c r="C21" s="122" t="s">
        <v>244</v>
      </c>
      <c r="D21" s="123">
        <v>27</v>
      </c>
      <c r="E21" s="119">
        <v>0</v>
      </c>
      <c r="F21" s="119">
        <v>0</v>
      </c>
      <c r="G21" s="112">
        <f t="shared" si="0"/>
        <v>27</v>
      </c>
    </row>
    <row r="22" spans="1:7" ht="15.95" customHeight="1">
      <c r="A22" s="124" t="s">
        <v>245</v>
      </c>
      <c r="B22" s="97" t="s">
        <v>220</v>
      </c>
      <c r="C22" s="122" t="s">
        <v>246</v>
      </c>
      <c r="D22" s="123">
        <v>2</v>
      </c>
      <c r="E22" s="119">
        <v>0</v>
      </c>
      <c r="F22" s="119">
        <v>0</v>
      </c>
      <c r="G22" s="112">
        <f t="shared" si="0"/>
        <v>2</v>
      </c>
    </row>
    <row r="23" spans="1:7" s="132" customFormat="1">
      <c r="A23" s="131" t="s">
        <v>318</v>
      </c>
      <c r="B23" s="116"/>
      <c r="C23" s="117"/>
      <c r="D23" s="121"/>
      <c r="E23" s="118"/>
      <c r="F23" s="118"/>
      <c r="G23" s="113"/>
    </row>
    <row r="24" spans="1:7">
      <c r="A24" s="124" t="s">
        <v>219</v>
      </c>
      <c r="B24" s="97" t="s">
        <v>220</v>
      </c>
      <c r="C24" s="122" t="s">
        <v>221</v>
      </c>
      <c r="D24" s="123">
        <v>4</v>
      </c>
      <c r="E24" s="119">
        <v>0</v>
      </c>
      <c r="F24" s="119">
        <v>0</v>
      </c>
      <c r="G24" s="112">
        <f t="shared" si="0"/>
        <v>4</v>
      </c>
    </row>
    <row r="25" spans="1:7" ht="14.1" customHeight="1">
      <c r="A25" s="125" t="s">
        <v>222</v>
      </c>
      <c r="B25" s="126" t="s">
        <v>220</v>
      </c>
      <c r="C25" s="127" t="s">
        <v>223</v>
      </c>
      <c r="D25" s="128">
        <v>11</v>
      </c>
      <c r="E25" s="114">
        <v>0</v>
      </c>
      <c r="F25" s="114">
        <v>0</v>
      </c>
      <c r="G25" s="115">
        <f t="shared" si="0"/>
        <v>11</v>
      </c>
    </row>
    <row r="27" spans="1:7">
      <c r="A27" s="139">
        <v>2020</v>
      </c>
      <c r="B27" s="83"/>
      <c r="C27" s="84"/>
      <c r="D27" s="85"/>
    </row>
    <row r="28" spans="1:7">
      <c r="A28" s="107" t="s">
        <v>307</v>
      </c>
      <c r="B28" s="108" t="s">
        <v>214</v>
      </c>
      <c r="C28" s="108" t="s">
        <v>308</v>
      </c>
      <c r="D28" s="140" t="s">
        <v>309</v>
      </c>
      <c r="E28" s="140" t="s">
        <v>310</v>
      </c>
      <c r="F28" s="140" t="s">
        <v>311</v>
      </c>
      <c r="G28" s="109" t="s">
        <v>312</v>
      </c>
    </row>
    <row r="29" spans="1:7">
      <c r="A29" s="110" t="s">
        <v>313</v>
      </c>
      <c r="B29" s="116"/>
      <c r="C29" s="117"/>
      <c r="D29" s="141"/>
      <c r="E29" s="83"/>
      <c r="F29" s="83"/>
      <c r="G29" s="112"/>
    </row>
    <row r="30" spans="1:7" ht="30">
      <c r="A30" s="124">
        <v>1.1000000000000001</v>
      </c>
      <c r="B30" s="97" t="s">
        <v>225</v>
      </c>
      <c r="C30" s="98" t="s">
        <v>268</v>
      </c>
      <c r="D30" s="133">
        <f>5119+2589000</f>
        <v>2594119</v>
      </c>
      <c r="E30" s="123">
        <v>0</v>
      </c>
      <c r="F30" s="142">
        <v>0</v>
      </c>
      <c r="G30" s="112">
        <f t="shared" ref="G30:G68" si="1">SUM(D30:F30)</f>
        <v>2594119</v>
      </c>
    </row>
    <row r="31" spans="1:7">
      <c r="A31" s="124">
        <v>1.2</v>
      </c>
      <c r="B31" s="97" t="s">
        <v>225</v>
      </c>
      <c r="C31" s="98" t="s">
        <v>269</v>
      </c>
      <c r="D31" s="133">
        <v>3927</v>
      </c>
      <c r="E31" s="123">
        <v>1733</v>
      </c>
      <c r="F31" s="142">
        <v>0</v>
      </c>
      <c r="G31" s="112">
        <f t="shared" si="1"/>
        <v>5660</v>
      </c>
    </row>
    <row r="32" spans="1:7">
      <c r="A32" s="124" t="s">
        <v>231</v>
      </c>
      <c r="B32" s="97" t="s">
        <v>220</v>
      </c>
      <c r="C32" s="98" t="s">
        <v>232</v>
      </c>
      <c r="D32" s="133">
        <f>45273+17349100</f>
        <v>17394373</v>
      </c>
      <c r="E32" s="123">
        <v>0</v>
      </c>
      <c r="F32" s="142">
        <v>160</v>
      </c>
      <c r="G32" s="112">
        <f t="shared" si="1"/>
        <v>17394533</v>
      </c>
    </row>
    <row r="33" spans="1:7">
      <c r="A33" s="124" t="s">
        <v>290</v>
      </c>
      <c r="B33" s="97" t="s">
        <v>220</v>
      </c>
      <c r="C33" s="98" t="s">
        <v>291</v>
      </c>
      <c r="D33" s="133">
        <v>1</v>
      </c>
      <c r="E33" s="123">
        <v>0</v>
      </c>
      <c r="F33" s="142">
        <v>0</v>
      </c>
      <c r="G33" s="112">
        <f t="shared" si="1"/>
        <v>1</v>
      </c>
    </row>
    <row r="34" spans="1:7">
      <c r="A34" s="124" t="s">
        <v>271</v>
      </c>
      <c r="B34" s="97" t="s">
        <v>220</v>
      </c>
      <c r="C34" s="98" t="s">
        <v>272</v>
      </c>
      <c r="D34" s="133">
        <f>50+7+70312</f>
        <v>70369</v>
      </c>
      <c r="E34" s="123">
        <v>0</v>
      </c>
      <c r="F34" s="142">
        <v>5</v>
      </c>
      <c r="G34" s="112">
        <f t="shared" si="1"/>
        <v>70374</v>
      </c>
    </row>
    <row r="35" spans="1:7">
      <c r="A35" s="124" t="s">
        <v>292</v>
      </c>
      <c r="B35" s="97" t="s">
        <v>220</v>
      </c>
      <c r="C35" s="98" t="s">
        <v>293</v>
      </c>
      <c r="D35" s="133">
        <v>1</v>
      </c>
      <c r="E35" s="123">
        <v>0</v>
      </c>
      <c r="F35" s="142">
        <v>0</v>
      </c>
      <c r="G35" s="112">
        <f t="shared" si="1"/>
        <v>1</v>
      </c>
    </row>
    <row r="36" spans="1:7">
      <c r="A36" s="110" t="s">
        <v>314</v>
      </c>
      <c r="B36" s="116"/>
      <c r="C36" s="117"/>
      <c r="D36" s="143"/>
      <c r="E36" s="123"/>
      <c r="F36" s="142"/>
      <c r="G36" s="112"/>
    </row>
    <row r="37" spans="1:7">
      <c r="A37" s="124">
        <v>2.1</v>
      </c>
      <c r="B37" s="97" t="s">
        <v>225</v>
      </c>
      <c r="C37" s="122" t="s">
        <v>270</v>
      </c>
      <c r="D37" s="123">
        <f>872+105404</f>
        <v>106276</v>
      </c>
      <c r="E37" s="123">
        <v>0</v>
      </c>
      <c r="F37" s="142">
        <v>0</v>
      </c>
      <c r="G37" s="112">
        <f t="shared" si="1"/>
        <v>106276</v>
      </c>
    </row>
    <row r="38" spans="1:7">
      <c r="A38" s="124">
        <v>2.2000000000000002</v>
      </c>
      <c r="B38" s="97" t="s">
        <v>225</v>
      </c>
      <c r="C38" s="122" t="s">
        <v>289</v>
      </c>
      <c r="D38" s="123">
        <v>46703</v>
      </c>
      <c r="E38" s="123">
        <v>0</v>
      </c>
      <c r="F38" s="142">
        <v>0</v>
      </c>
      <c r="G38" s="112">
        <f t="shared" si="1"/>
        <v>46703</v>
      </c>
    </row>
    <row r="39" spans="1:7">
      <c r="A39" s="124" t="s">
        <v>282</v>
      </c>
      <c r="B39" s="97" t="s">
        <v>220</v>
      </c>
      <c r="C39" s="122" t="s">
        <v>283</v>
      </c>
      <c r="D39" s="123">
        <v>1200</v>
      </c>
      <c r="E39" s="123">
        <v>0</v>
      </c>
      <c r="F39" s="142">
        <v>0</v>
      </c>
      <c r="G39" s="112">
        <f t="shared" si="1"/>
        <v>1200</v>
      </c>
    </row>
    <row r="40" spans="1:7">
      <c r="A40" s="124" t="s">
        <v>233</v>
      </c>
      <c r="B40" s="97" t="s">
        <v>220</v>
      </c>
      <c r="C40" s="122" t="s">
        <v>234</v>
      </c>
      <c r="D40" s="123">
        <v>336</v>
      </c>
      <c r="E40" s="123">
        <v>0</v>
      </c>
      <c r="F40" s="142">
        <v>60</v>
      </c>
      <c r="G40" s="112">
        <f t="shared" si="1"/>
        <v>396</v>
      </c>
    </row>
    <row r="41" spans="1:7">
      <c r="A41" s="124" t="s">
        <v>273</v>
      </c>
      <c r="B41" s="97" t="s">
        <v>220</v>
      </c>
      <c r="C41" s="122" t="s">
        <v>274</v>
      </c>
      <c r="D41" s="123">
        <f>1+1+3</f>
        <v>5</v>
      </c>
      <c r="E41" s="123">
        <v>0</v>
      </c>
      <c r="F41" s="142">
        <v>0</v>
      </c>
      <c r="G41" s="112">
        <f t="shared" si="1"/>
        <v>5</v>
      </c>
    </row>
    <row r="42" spans="1:7" ht="30">
      <c r="A42" s="124" t="s">
        <v>275</v>
      </c>
      <c r="B42" s="97" t="s">
        <v>220</v>
      </c>
      <c r="C42" s="98" t="s">
        <v>276</v>
      </c>
      <c r="D42" s="133">
        <f>63+2+31309</f>
        <v>31374</v>
      </c>
      <c r="E42" s="123">
        <v>0</v>
      </c>
      <c r="F42" s="142">
        <v>0</v>
      </c>
      <c r="G42" s="112">
        <f t="shared" si="1"/>
        <v>31374</v>
      </c>
    </row>
    <row r="43" spans="1:7">
      <c r="A43" s="124" t="s">
        <v>284</v>
      </c>
      <c r="B43" s="97" t="s">
        <v>220</v>
      </c>
      <c r="C43" s="98" t="s">
        <v>285</v>
      </c>
      <c r="D43" s="133">
        <v>1</v>
      </c>
      <c r="E43" s="123">
        <v>0</v>
      </c>
      <c r="F43" s="142">
        <v>0</v>
      </c>
      <c r="G43" s="112">
        <f t="shared" si="1"/>
        <v>1</v>
      </c>
    </row>
    <row r="44" spans="1:7">
      <c r="A44" s="110" t="s">
        <v>319</v>
      </c>
      <c r="B44" s="97"/>
      <c r="C44" s="122"/>
      <c r="D44" s="123"/>
      <c r="E44" s="123"/>
      <c r="F44" s="142"/>
      <c r="G44" s="112"/>
    </row>
    <row r="45" spans="1:7">
      <c r="A45" s="124">
        <v>3.1</v>
      </c>
      <c r="B45" s="97" t="s">
        <v>225</v>
      </c>
      <c r="C45" s="98" t="s">
        <v>226</v>
      </c>
      <c r="D45" s="133">
        <v>3800000</v>
      </c>
      <c r="E45" s="123">
        <v>0</v>
      </c>
      <c r="F45" s="142">
        <v>0</v>
      </c>
      <c r="G45" s="112">
        <f t="shared" si="1"/>
        <v>3800000</v>
      </c>
    </row>
    <row r="46" spans="1:7">
      <c r="A46" s="124" t="s">
        <v>258</v>
      </c>
      <c r="B46" s="97" t="s">
        <v>220</v>
      </c>
      <c r="C46" s="122" t="s">
        <v>259</v>
      </c>
      <c r="D46" s="123">
        <v>17</v>
      </c>
      <c r="E46" s="123">
        <v>0</v>
      </c>
      <c r="F46" s="142">
        <v>0</v>
      </c>
      <c r="G46" s="112">
        <f t="shared" si="1"/>
        <v>17</v>
      </c>
    </row>
    <row r="47" spans="1:7">
      <c r="A47" s="124" t="s">
        <v>304</v>
      </c>
      <c r="B47" s="97" t="s">
        <v>220</v>
      </c>
      <c r="C47" s="122" t="s">
        <v>305</v>
      </c>
      <c r="D47" s="123">
        <v>0</v>
      </c>
      <c r="E47" s="123">
        <v>0</v>
      </c>
      <c r="F47" s="142">
        <v>1</v>
      </c>
      <c r="G47" s="112">
        <f t="shared" si="1"/>
        <v>1</v>
      </c>
    </row>
    <row r="48" spans="1:7" ht="30">
      <c r="A48" s="124" t="s">
        <v>286</v>
      </c>
      <c r="B48" s="97" t="s">
        <v>220</v>
      </c>
      <c r="C48" s="98" t="s">
        <v>287</v>
      </c>
      <c r="D48" s="133">
        <v>1</v>
      </c>
      <c r="E48" s="123">
        <v>0</v>
      </c>
      <c r="F48" s="142">
        <v>0</v>
      </c>
      <c r="G48" s="112">
        <f t="shared" si="1"/>
        <v>1</v>
      </c>
    </row>
    <row r="49" spans="1:7">
      <c r="A49" s="124" t="s">
        <v>237</v>
      </c>
      <c r="B49" s="97" t="s">
        <v>220</v>
      </c>
      <c r="C49" s="122" t="s">
        <v>238</v>
      </c>
      <c r="D49" s="123">
        <v>0</v>
      </c>
      <c r="E49" s="123">
        <v>0</v>
      </c>
      <c r="F49" s="142">
        <v>2</v>
      </c>
      <c r="G49" s="112">
        <f t="shared" si="1"/>
        <v>2</v>
      </c>
    </row>
    <row r="50" spans="1:7">
      <c r="A50" s="110" t="s">
        <v>320</v>
      </c>
      <c r="B50" s="97"/>
      <c r="C50" s="122"/>
      <c r="D50" s="123"/>
      <c r="E50" s="123"/>
      <c r="F50" s="142"/>
      <c r="G50" s="112"/>
    </row>
    <row r="51" spans="1:7">
      <c r="A51" s="124">
        <v>4.0999999999999996</v>
      </c>
      <c r="B51" s="97" t="s">
        <v>225</v>
      </c>
      <c r="C51" s="122" t="s">
        <v>228</v>
      </c>
      <c r="D51" s="123">
        <v>34916</v>
      </c>
      <c r="E51" s="123">
        <v>0</v>
      </c>
      <c r="F51" s="142">
        <v>0</v>
      </c>
      <c r="G51" s="112">
        <f t="shared" si="1"/>
        <v>34916</v>
      </c>
    </row>
    <row r="52" spans="1:7">
      <c r="A52" s="124" t="s">
        <v>278</v>
      </c>
      <c r="B52" s="97" t="s">
        <v>220</v>
      </c>
      <c r="C52" s="122" t="s">
        <v>279</v>
      </c>
      <c r="D52" s="123">
        <v>670</v>
      </c>
      <c r="E52" s="123">
        <v>0</v>
      </c>
      <c r="F52" s="142">
        <v>0</v>
      </c>
      <c r="G52" s="112">
        <f t="shared" si="1"/>
        <v>670</v>
      </c>
    </row>
    <row r="53" spans="1:7">
      <c r="A53" s="124" t="s">
        <v>241</v>
      </c>
      <c r="B53" s="97" t="s">
        <v>220</v>
      </c>
      <c r="C53" s="122" t="s">
        <v>242</v>
      </c>
      <c r="D53" s="123">
        <v>7</v>
      </c>
      <c r="E53" s="123">
        <v>0</v>
      </c>
      <c r="F53" s="142">
        <v>0</v>
      </c>
      <c r="G53" s="112">
        <f t="shared" si="1"/>
        <v>7</v>
      </c>
    </row>
    <row r="54" spans="1:7">
      <c r="A54" s="110" t="s">
        <v>321</v>
      </c>
      <c r="B54" s="97"/>
      <c r="C54" s="122"/>
      <c r="D54" s="123"/>
      <c r="E54" s="123"/>
      <c r="F54" s="142"/>
      <c r="G54" s="112"/>
    </row>
    <row r="55" spans="1:7">
      <c r="A55" s="144">
        <v>5.0999999999999996</v>
      </c>
      <c r="B55" s="97" t="s">
        <v>225</v>
      </c>
      <c r="C55" s="122" t="s">
        <v>281</v>
      </c>
      <c r="D55" s="123">
        <v>4140000</v>
      </c>
      <c r="E55" s="123">
        <v>0</v>
      </c>
      <c r="F55" s="142">
        <v>0</v>
      </c>
      <c r="G55" s="112">
        <f t="shared" si="1"/>
        <v>4140000</v>
      </c>
    </row>
    <row r="56" spans="1:7">
      <c r="A56" s="144" t="s">
        <v>252</v>
      </c>
      <c r="B56" s="97" t="s">
        <v>220</v>
      </c>
      <c r="C56" s="122" t="s">
        <v>253</v>
      </c>
      <c r="D56" s="123">
        <f>1+7</f>
        <v>8</v>
      </c>
      <c r="E56" s="123">
        <v>0</v>
      </c>
      <c r="F56" s="142">
        <v>0</v>
      </c>
      <c r="G56" s="112">
        <f t="shared" si="1"/>
        <v>8</v>
      </c>
    </row>
    <row r="57" spans="1:7">
      <c r="A57" s="110" t="s">
        <v>317</v>
      </c>
      <c r="B57" s="116"/>
      <c r="C57" s="117"/>
      <c r="D57" s="143"/>
      <c r="E57" s="123"/>
      <c r="F57" s="142"/>
      <c r="G57" s="112"/>
    </row>
    <row r="58" spans="1:7">
      <c r="A58" s="124">
        <v>6.1</v>
      </c>
      <c r="B58" s="97" t="s">
        <v>225</v>
      </c>
      <c r="C58" s="98" t="s">
        <v>230</v>
      </c>
      <c r="D58" s="133">
        <v>0</v>
      </c>
      <c r="E58" s="123">
        <v>0</v>
      </c>
      <c r="F58" s="142">
        <f>1+1</f>
        <v>2</v>
      </c>
      <c r="G58" s="112">
        <f t="shared" si="1"/>
        <v>2</v>
      </c>
    </row>
    <row r="59" spans="1:7">
      <c r="A59" s="124">
        <v>6.2</v>
      </c>
      <c r="B59" s="97" t="s">
        <v>225</v>
      </c>
      <c r="C59" s="122" t="s">
        <v>261</v>
      </c>
      <c r="D59" s="123">
        <f>1+3</f>
        <v>4</v>
      </c>
      <c r="E59" s="123">
        <v>0</v>
      </c>
      <c r="F59" s="142">
        <v>0</v>
      </c>
      <c r="G59" s="112">
        <f t="shared" si="1"/>
        <v>4</v>
      </c>
    </row>
    <row r="60" spans="1:7" ht="30">
      <c r="A60" s="124" t="s">
        <v>255</v>
      </c>
      <c r="B60" s="97" t="s">
        <v>220</v>
      </c>
      <c r="C60" s="122" t="s">
        <v>256</v>
      </c>
      <c r="D60" s="123">
        <f>318+632+2140+9200</f>
        <v>12290</v>
      </c>
      <c r="E60" s="123">
        <v>0</v>
      </c>
      <c r="F60" s="142">
        <f>3486+569+125</f>
        <v>4180</v>
      </c>
      <c r="G60" s="112">
        <f t="shared" si="1"/>
        <v>16470</v>
      </c>
    </row>
    <row r="61" spans="1:7" ht="30">
      <c r="A61" s="124" t="s">
        <v>243</v>
      </c>
      <c r="B61" s="97" t="s">
        <v>220</v>
      </c>
      <c r="C61" s="122" t="s">
        <v>244</v>
      </c>
      <c r="D61" s="123">
        <v>1</v>
      </c>
      <c r="E61" s="123">
        <v>0</v>
      </c>
      <c r="F61" s="142">
        <v>0</v>
      </c>
      <c r="G61" s="112">
        <f t="shared" si="1"/>
        <v>1</v>
      </c>
    </row>
    <row r="62" spans="1:7" ht="30">
      <c r="A62" s="124" t="s">
        <v>296</v>
      </c>
      <c r="B62" s="97" t="s">
        <v>220</v>
      </c>
      <c r="C62" s="122" t="s">
        <v>297</v>
      </c>
      <c r="D62" s="123">
        <v>0</v>
      </c>
      <c r="E62" s="123">
        <v>0</v>
      </c>
      <c r="F62" s="142">
        <v>1</v>
      </c>
      <c r="G62" s="112">
        <f t="shared" si="1"/>
        <v>1</v>
      </c>
    </row>
    <row r="63" spans="1:7" ht="30">
      <c r="A63" s="124" t="s">
        <v>245</v>
      </c>
      <c r="B63" s="97" t="s">
        <v>220</v>
      </c>
      <c r="C63" s="122" t="s">
        <v>246</v>
      </c>
      <c r="D63" s="123">
        <f>1+1</f>
        <v>2</v>
      </c>
      <c r="E63" s="123">
        <v>0</v>
      </c>
      <c r="F63" s="142">
        <v>0</v>
      </c>
      <c r="G63" s="112">
        <f t="shared" si="1"/>
        <v>2</v>
      </c>
    </row>
    <row r="64" spans="1:7" ht="30">
      <c r="A64" s="124" t="s">
        <v>263</v>
      </c>
      <c r="B64" s="97" t="s">
        <v>220</v>
      </c>
      <c r="C64" s="122" t="s">
        <v>264</v>
      </c>
      <c r="D64" s="123">
        <f>1+2</f>
        <v>3</v>
      </c>
      <c r="E64" s="123">
        <v>0</v>
      </c>
      <c r="F64" s="142">
        <v>0</v>
      </c>
      <c r="G64" s="112">
        <f t="shared" si="1"/>
        <v>3</v>
      </c>
    </row>
    <row r="65" spans="1:7">
      <c r="A65" s="124" t="s">
        <v>265</v>
      </c>
      <c r="B65" s="97" t="s">
        <v>220</v>
      </c>
      <c r="C65" s="122" t="s">
        <v>266</v>
      </c>
      <c r="D65" s="123">
        <v>0</v>
      </c>
      <c r="E65" s="123">
        <v>0</v>
      </c>
      <c r="F65" s="142">
        <v>0</v>
      </c>
      <c r="G65" s="112">
        <f t="shared" si="1"/>
        <v>0</v>
      </c>
    </row>
    <row r="66" spans="1:7">
      <c r="A66" s="131" t="s">
        <v>318</v>
      </c>
      <c r="B66" s="116"/>
      <c r="C66" s="117"/>
      <c r="D66" s="141"/>
      <c r="E66" s="123"/>
      <c r="F66" s="142"/>
      <c r="G66" s="112"/>
    </row>
    <row r="67" spans="1:7">
      <c r="A67" s="124" t="s">
        <v>219</v>
      </c>
      <c r="B67" s="97" t="s">
        <v>220</v>
      </c>
      <c r="C67" s="122" t="s">
        <v>221</v>
      </c>
      <c r="D67" s="142">
        <v>0</v>
      </c>
      <c r="E67" s="123">
        <v>0</v>
      </c>
      <c r="F67" s="142">
        <v>0</v>
      </c>
      <c r="G67" s="112">
        <f t="shared" si="1"/>
        <v>0</v>
      </c>
    </row>
    <row r="68" spans="1:7" ht="30">
      <c r="A68" s="125" t="s">
        <v>222</v>
      </c>
      <c r="B68" s="126" t="s">
        <v>220</v>
      </c>
      <c r="C68" s="127" t="s">
        <v>223</v>
      </c>
      <c r="D68" s="128">
        <v>0</v>
      </c>
      <c r="E68" s="128">
        <v>0</v>
      </c>
      <c r="F68" s="145">
        <f>3+1</f>
        <v>4</v>
      </c>
      <c r="G68" s="115">
        <f t="shared" si="1"/>
        <v>4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F447-244B-014A-AC91-68904BB6512D}">
  <dimension ref="A1:D86"/>
  <sheetViews>
    <sheetView topLeftCell="A48" zoomScale="125" zoomScaleNormal="125" workbookViewId="0">
      <selection activeCell="D9" sqref="D9:D86"/>
    </sheetView>
  </sheetViews>
  <sheetFormatPr defaultColWidth="10.875" defaultRowHeight="15.95"/>
  <cols>
    <col min="1" max="2" width="10.875" style="86"/>
    <col min="3" max="3" width="65" style="86" customWidth="1"/>
    <col min="4" max="4" width="13.625" style="146" customWidth="1"/>
    <col min="5" max="16384" width="10.875" style="86"/>
  </cols>
  <sheetData>
    <row r="1" spans="1:4">
      <c r="A1" s="91" t="s">
        <v>0</v>
      </c>
    </row>
    <row r="2" spans="1:4">
      <c r="A2" s="91" t="s">
        <v>322</v>
      </c>
      <c r="B2" s="83"/>
      <c r="C2" s="84"/>
      <c r="D2" s="147"/>
    </row>
    <row r="3" spans="1:4">
      <c r="A3" s="91" t="s">
        <v>211</v>
      </c>
      <c r="B3" s="88"/>
      <c r="C3" s="84"/>
      <c r="D3" s="147"/>
    </row>
    <row r="4" spans="1:4">
      <c r="A4" s="79" t="s">
        <v>323</v>
      </c>
      <c r="B4" s="88"/>
      <c r="C4" s="84"/>
      <c r="D4" s="147"/>
    </row>
    <row r="5" spans="1:4">
      <c r="A5" s="87"/>
      <c r="B5" s="88"/>
      <c r="C5" s="84"/>
      <c r="D5" s="147"/>
    </row>
    <row r="6" spans="1:4">
      <c r="A6" s="102" t="s">
        <v>213</v>
      </c>
      <c r="B6" s="102" t="s">
        <v>214</v>
      </c>
      <c r="C6" s="103" t="s">
        <v>215</v>
      </c>
      <c r="D6" s="103" t="s">
        <v>216</v>
      </c>
    </row>
    <row r="7" spans="1:4" s="89" customFormat="1" ht="15.95" customHeight="1">
      <c r="A7" s="93" t="s">
        <v>217</v>
      </c>
      <c r="B7" s="93"/>
      <c r="C7" s="94"/>
      <c r="D7" s="135"/>
    </row>
    <row r="8" spans="1:4" s="137" customFormat="1" ht="15.95" customHeight="1">
      <c r="A8" s="96" t="s">
        <v>324</v>
      </c>
      <c r="B8" s="97"/>
      <c r="C8" s="98"/>
      <c r="D8" s="133"/>
    </row>
    <row r="9" spans="1:4" s="148" customFormat="1" ht="15.95" customHeight="1">
      <c r="A9" s="97">
        <v>4.0999999999999996</v>
      </c>
      <c r="B9" s="97" t="s">
        <v>225</v>
      </c>
      <c r="C9" s="98" t="s">
        <v>228</v>
      </c>
      <c r="D9" s="150">
        <v>44376</v>
      </c>
    </row>
    <row r="10" spans="1:4" s="148" customFormat="1" ht="15.95" customHeight="1">
      <c r="A10" s="97">
        <v>4.2</v>
      </c>
      <c r="B10" s="97" t="s">
        <v>225</v>
      </c>
      <c r="C10" s="98" t="s">
        <v>229</v>
      </c>
      <c r="D10" s="150">
        <v>49</v>
      </c>
    </row>
    <row r="11" spans="1:4" s="148" customFormat="1" ht="15.95" customHeight="1">
      <c r="A11" s="97">
        <v>4.3</v>
      </c>
      <c r="B11" s="97" t="s">
        <v>225</v>
      </c>
      <c r="C11" s="98" t="s">
        <v>325</v>
      </c>
      <c r="D11" s="150">
        <v>2</v>
      </c>
    </row>
    <row r="12" spans="1:4" s="148" customFormat="1" ht="15.95" customHeight="1">
      <c r="A12" s="97">
        <v>6.1</v>
      </c>
      <c r="B12" s="97" t="s">
        <v>225</v>
      </c>
      <c r="C12" s="98" t="s">
        <v>230</v>
      </c>
      <c r="D12" s="150">
        <v>49</v>
      </c>
    </row>
    <row r="13" spans="1:4" s="148" customFormat="1" ht="15.95" customHeight="1">
      <c r="A13" s="97">
        <v>6.2</v>
      </c>
      <c r="B13" s="97" t="s">
        <v>225</v>
      </c>
      <c r="C13" s="98" t="s">
        <v>261</v>
      </c>
      <c r="D13" s="150">
        <v>1</v>
      </c>
    </row>
    <row r="14" spans="1:4" s="148" customFormat="1" ht="15.95" customHeight="1">
      <c r="A14" s="97" t="s">
        <v>278</v>
      </c>
      <c r="B14" s="97" t="s">
        <v>220</v>
      </c>
      <c r="C14" s="98" t="s">
        <v>279</v>
      </c>
      <c r="D14" s="150">
        <v>1</v>
      </c>
    </row>
    <row r="15" spans="1:4" s="148" customFormat="1" ht="15.95" customHeight="1">
      <c r="A15" s="97" t="s">
        <v>241</v>
      </c>
      <c r="B15" s="97" t="s">
        <v>220</v>
      </c>
      <c r="C15" s="98" t="s">
        <v>242</v>
      </c>
      <c r="D15" s="150">
        <v>41</v>
      </c>
    </row>
    <row r="16" spans="1:4" s="148" customFormat="1" ht="15.95" customHeight="1">
      <c r="A16" s="97" t="s">
        <v>326</v>
      </c>
      <c r="B16" s="97" t="s">
        <v>220</v>
      </c>
      <c r="C16" s="98" t="s">
        <v>327</v>
      </c>
      <c r="D16" s="150">
        <v>1</v>
      </c>
    </row>
    <row r="17" spans="1:4" s="148" customFormat="1" ht="15.95" customHeight="1">
      <c r="A17" s="97" t="s">
        <v>255</v>
      </c>
      <c r="B17" s="97" t="s">
        <v>220</v>
      </c>
      <c r="C17" s="98" t="s">
        <v>256</v>
      </c>
      <c r="D17" s="150">
        <v>380</v>
      </c>
    </row>
    <row r="18" spans="1:4" s="137" customFormat="1" ht="15.95" customHeight="1">
      <c r="A18" s="96" t="s">
        <v>328</v>
      </c>
      <c r="B18" s="97"/>
      <c r="C18" s="98"/>
      <c r="D18" s="150"/>
    </row>
    <row r="19" spans="1:4" s="148" customFormat="1" ht="15.95" customHeight="1">
      <c r="A19" s="97">
        <v>2.4</v>
      </c>
      <c r="B19" s="97" t="s">
        <v>225</v>
      </c>
      <c r="C19" s="98" t="s">
        <v>329</v>
      </c>
      <c r="D19" s="150">
        <v>1274</v>
      </c>
    </row>
    <row r="20" spans="1:4" s="148" customFormat="1" ht="15.95" customHeight="1">
      <c r="A20" s="97">
        <v>4.0999999999999996</v>
      </c>
      <c r="B20" s="97" t="s">
        <v>225</v>
      </c>
      <c r="C20" s="98" t="s">
        <v>228</v>
      </c>
      <c r="D20" s="150">
        <v>10000000</v>
      </c>
    </row>
    <row r="21" spans="1:4" s="148" customFormat="1" ht="15.95" customHeight="1">
      <c r="A21" s="97">
        <v>6.1</v>
      </c>
      <c r="B21" s="97" t="s">
        <v>225</v>
      </c>
      <c r="C21" s="98" t="s">
        <v>230</v>
      </c>
      <c r="D21" s="150">
        <v>1</v>
      </c>
    </row>
    <row r="22" spans="1:4" s="148" customFormat="1" ht="15.95" customHeight="1">
      <c r="A22" s="97" t="s">
        <v>233</v>
      </c>
      <c r="B22" s="97" t="s">
        <v>220</v>
      </c>
      <c r="C22" s="98" t="s">
        <v>234</v>
      </c>
      <c r="D22" s="150">
        <v>1248377</v>
      </c>
    </row>
    <row r="23" spans="1:4" s="148" customFormat="1" ht="15.95" customHeight="1">
      <c r="A23" s="97" t="s">
        <v>275</v>
      </c>
      <c r="B23" s="97" t="s">
        <v>220</v>
      </c>
      <c r="C23" s="98" t="s">
        <v>276</v>
      </c>
      <c r="D23" s="150">
        <v>1</v>
      </c>
    </row>
    <row r="24" spans="1:4" s="148" customFormat="1" ht="15.95" customHeight="1">
      <c r="A24" s="97" t="s">
        <v>278</v>
      </c>
      <c r="B24" s="97" t="s">
        <v>220</v>
      </c>
      <c r="C24" s="98" t="s">
        <v>279</v>
      </c>
      <c r="D24" s="150">
        <v>1</v>
      </c>
    </row>
    <row r="25" spans="1:4" s="148" customFormat="1" ht="15.95" customHeight="1">
      <c r="A25" s="97" t="s">
        <v>241</v>
      </c>
      <c r="B25" s="97" t="s">
        <v>220</v>
      </c>
      <c r="C25" s="98" t="s">
        <v>242</v>
      </c>
      <c r="D25" s="150">
        <v>1</v>
      </c>
    </row>
    <row r="26" spans="1:4" s="148" customFormat="1" ht="15.95" customHeight="1">
      <c r="A26" s="97" t="s">
        <v>326</v>
      </c>
      <c r="B26" s="97" t="s">
        <v>220</v>
      </c>
      <c r="C26" s="98" t="s">
        <v>327</v>
      </c>
      <c r="D26" s="150">
        <v>6</v>
      </c>
    </row>
    <row r="27" spans="1:4" s="148" customFormat="1" ht="15.95" customHeight="1">
      <c r="A27" s="97" t="s">
        <v>330</v>
      </c>
      <c r="B27" s="97" t="s">
        <v>220</v>
      </c>
      <c r="C27" s="98" t="s">
        <v>331</v>
      </c>
      <c r="D27" s="150">
        <v>1</v>
      </c>
    </row>
    <row r="28" spans="1:4" s="148" customFormat="1" ht="15.95" customHeight="1">
      <c r="A28" s="97" t="s">
        <v>255</v>
      </c>
      <c r="B28" s="97" t="s">
        <v>220</v>
      </c>
      <c r="C28" s="98" t="s">
        <v>256</v>
      </c>
      <c r="D28" s="150">
        <v>2244</v>
      </c>
    </row>
    <row r="29" spans="1:4" s="148" customFormat="1" ht="15.95" customHeight="1">
      <c r="A29" s="97" t="s">
        <v>243</v>
      </c>
      <c r="B29" s="97" t="s">
        <v>220</v>
      </c>
      <c r="C29" s="98" t="s">
        <v>244</v>
      </c>
      <c r="D29" s="150">
        <v>1</v>
      </c>
    </row>
    <row r="30" spans="1:4" s="137" customFormat="1" ht="15.95" customHeight="1">
      <c r="A30" s="96" t="s">
        <v>332</v>
      </c>
      <c r="B30" s="97"/>
      <c r="C30" s="98"/>
      <c r="D30" s="150"/>
    </row>
    <row r="31" spans="1:4" s="148" customFormat="1" ht="15.95" customHeight="1">
      <c r="A31" s="97" t="s">
        <v>255</v>
      </c>
      <c r="B31" s="97" t="s">
        <v>220</v>
      </c>
      <c r="C31" s="98" t="s">
        <v>256</v>
      </c>
      <c r="D31" s="150">
        <v>537</v>
      </c>
    </row>
    <row r="32" spans="1:4" s="148" customFormat="1" ht="15.95" customHeight="1">
      <c r="A32" s="97" t="s">
        <v>296</v>
      </c>
      <c r="B32" s="97" t="s">
        <v>220</v>
      </c>
      <c r="C32" s="98" t="s">
        <v>297</v>
      </c>
      <c r="D32" s="150">
        <v>1</v>
      </c>
    </row>
    <row r="33" spans="1:4" s="148" customFormat="1" ht="15.95" customHeight="1">
      <c r="A33" s="97" t="s">
        <v>245</v>
      </c>
      <c r="B33" s="97" t="s">
        <v>220</v>
      </c>
      <c r="C33" s="98" t="s">
        <v>246</v>
      </c>
      <c r="D33" s="150">
        <v>4</v>
      </c>
    </row>
    <row r="34" spans="1:4" s="148" customFormat="1" ht="15.95" customHeight="1">
      <c r="A34" s="97" t="s">
        <v>333</v>
      </c>
      <c r="B34" s="97" t="s">
        <v>220</v>
      </c>
      <c r="C34" s="98" t="s">
        <v>334</v>
      </c>
      <c r="D34" s="150">
        <v>1</v>
      </c>
    </row>
    <row r="35" spans="1:4" s="137" customFormat="1" ht="15.95" customHeight="1">
      <c r="A35" s="96" t="s">
        <v>335</v>
      </c>
      <c r="B35" s="97"/>
      <c r="C35" s="98"/>
      <c r="D35" s="150"/>
    </row>
    <row r="36" spans="1:4" s="148" customFormat="1" ht="15.95" customHeight="1">
      <c r="A36" s="97">
        <v>1.2</v>
      </c>
      <c r="B36" s="97" t="s">
        <v>225</v>
      </c>
      <c r="C36" s="98" t="s">
        <v>269</v>
      </c>
      <c r="D36" s="150">
        <v>188.70557458191053</v>
      </c>
    </row>
    <row r="37" spans="1:4" s="148" customFormat="1" ht="15.95" customHeight="1">
      <c r="A37" s="97">
        <v>2.2999999999999998</v>
      </c>
      <c r="B37" s="97" t="s">
        <v>225</v>
      </c>
      <c r="C37" s="98" t="s">
        <v>336</v>
      </c>
      <c r="D37" s="150">
        <v>10</v>
      </c>
    </row>
    <row r="38" spans="1:4" s="148" customFormat="1" ht="15.95" customHeight="1">
      <c r="A38" s="97">
        <v>2.4</v>
      </c>
      <c r="B38" s="97" t="s">
        <v>225</v>
      </c>
      <c r="C38" s="98" t="s">
        <v>329</v>
      </c>
      <c r="D38" s="150">
        <v>80296.662546353531</v>
      </c>
    </row>
    <row r="39" spans="1:4" s="148" customFormat="1" ht="15.95" customHeight="1">
      <c r="A39" s="97">
        <v>4.0999999999999996</v>
      </c>
      <c r="B39" s="97" t="s">
        <v>225</v>
      </c>
      <c r="C39" s="98" t="s">
        <v>228</v>
      </c>
      <c r="D39" s="150">
        <v>162399.99999999997</v>
      </c>
    </row>
    <row r="40" spans="1:4" s="148" customFormat="1" ht="15.95" customHeight="1">
      <c r="A40" s="97">
        <v>6.2</v>
      </c>
      <c r="B40" s="97" t="s">
        <v>225</v>
      </c>
      <c r="C40" s="98" t="s">
        <v>261</v>
      </c>
      <c r="D40" s="150">
        <v>1</v>
      </c>
    </row>
    <row r="41" spans="1:4" s="148" customFormat="1" ht="15.95" customHeight="1">
      <c r="A41" s="97" t="s">
        <v>275</v>
      </c>
      <c r="B41" s="97" t="s">
        <v>220</v>
      </c>
      <c r="C41" s="98" t="s">
        <v>276</v>
      </c>
      <c r="D41" s="150">
        <v>1</v>
      </c>
    </row>
    <row r="42" spans="1:4" s="148" customFormat="1" ht="15.95" customHeight="1">
      <c r="A42" s="97" t="s">
        <v>237</v>
      </c>
      <c r="B42" s="97" t="s">
        <v>220</v>
      </c>
      <c r="C42" s="98" t="s">
        <v>238</v>
      </c>
      <c r="D42" s="150">
        <v>1</v>
      </c>
    </row>
    <row r="43" spans="1:4" s="148" customFormat="1" ht="15.95" customHeight="1">
      <c r="A43" s="97" t="s">
        <v>278</v>
      </c>
      <c r="B43" s="97" t="s">
        <v>220</v>
      </c>
      <c r="C43" s="98" t="s">
        <v>279</v>
      </c>
      <c r="D43" s="150">
        <v>1</v>
      </c>
    </row>
    <row r="44" spans="1:4" s="148" customFormat="1" ht="15.95" customHeight="1">
      <c r="A44" s="97" t="s">
        <v>241</v>
      </c>
      <c r="B44" s="97" t="s">
        <v>220</v>
      </c>
      <c r="C44" s="98" t="s">
        <v>242</v>
      </c>
      <c r="D44" s="150">
        <v>2</v>
      </c>
    </row>
    <row r="45" spans="1:4" s="148" customFormat="1" ht="15.95" customHeight="1">
      <c r="A45" s="97" t="s">
        <v>255</v>
      </c>
      <c r="B45" s="97" t="s">
        <v>220</v>
      </c>
      <c r="C45" s="98" t="s">
        <v>256</v>
      </c>
      <c r="D45" s="150">
        <v>464</v>
      </c>
    </row>
    <row r="46" spans="1:4" s="137" customFormat="1" ht="15.95" customHeight="1">
      <c r="A46" s="96" t="s">
        <v>337</v>
      </c>
      <c r="B46" s="97"/>
      <c r="C46" s="98"/>
      <c r="D46" s="150"/>
    </row>
    <row r="47" spans="1:4" s="148" customFormat="1" ht="15.95" customHeight="1">
      <c r="A47" s="97">
        <v>2.2999999999999998</v>
      </c>
      <c r="B47" s="97" t="s">
        <v>225</v>
      </c>
      <c r="C47" s="98" t="s">
        <v>336</v>
      </c>
      <c r="D47" s="150">
        <v>18</v>
      </c>
    </row>
    <row r="48" spans="1:4" s="148" customFormat="1" ht="15.95" customHeight="1">
      <c r="A48" s="97">
        <v>5.0999999999999996</v>
      </c>
      <c r="B48" s="97" t="s">
        <v>225</v>
      </c>
      <c r="C48" s="98" t="s">
        <v>281</v>
      </c>
      <c r="D48" s="150">
        <v>1700000</v>
      </c>
    </row>
    <row r="49" spans="1:4" s="148" customFormat="1" ht="15.95" customHeight="1">
      <c r="A49" s="97">
        <v>6.1</v>
      </c>
      <c r="B49" s="97" t="s">
        <v>225</v>
      </c>
      <c r="C49" s="98" t="s">
        <v>230</v>
      </c>
      <c r="D49" s="150">
        <v>11</v>
      </c>
    </row>
    <row r="50" spans="1:4" s="148" customFormat="1" ht="15.95" customHeight="1">
      <c r="A50" s="97" t="s">
        <v>231</v>
      </c>
      <c r="B50" s="97" t="s">
        <v>220</v>
      </c>
      <c r="C50" s="98" t="s">
        <v>232</v>
      </c>
      <c r="D50" s="150">
        <v>284302</v>
      </c>
    </row>
    <row r="51" spans="1:4" s="148" customFormat="1" ht="15.95" customHeight="1">
      <c r="A51" s="97" t="s">
        <v>338</v>
      </c>
      <c r="B51" s="97" t="s">
        <v>220</v>
      </c>
      <c r="C51" s="98" t="s">
        <v>339</v>
      </c>
      <c r="D51" s="150">
        <v>109649</v>
      </c>
    </row>
    <row r="52" spans="1:4" s="148" customFormat="1" ht="15.95" customHeight="1">
      <c r="A52" s="97" t="s">
        <v>252</v>
      </c>
      <c r="B52" s="97" t="s">
        <v>220</v>
      </c>
      <c r="C52" s="98" t="s">
        <v>253</v>
      </c>
      <c r="D52" s="150">
        <v>412</v>
      </c>
    </row>
    <row r="53" spans="1:4" s="148" customFormat="1" ht="15.95" customHeight="1">
      <c r="A53" s="97" t="s">
        <v>340</v>
      </c>
      <c r="B53" s="97" t="s">
        <v>220</v>
      </c>
      <c r="C53" s="98" t="s">
        <v>341</v>
      </c>
      <c r="D53" s="150">
        <v>220000</v>
      </c>
    </row>
    <row r="54" spans="1:4" s="148" customFormat="1" ht="15.95" customHeight="1">
      <c r="A54" s="97" t="s">
        <v>255</v>
      </c>
      <c r="B54" s="97" t="s">
        <v>220</v>
      </c>
      <c r="C54" s="98" t="s">
        <v>256</v>
      </c>
      <c r="D54" s="150">
        <v>30956</v>
      </c>
    </row>
    <row r="55" spans="1:4" s="148" customFormat="1" ht="15.95" customHeight="1">
      <c r="A55" s="97" t="s">
        <v>333</v>
      </c>
      <c r="B55" s="97" t="s">
        <v>220</v>
      </c>
      <c r="C55" s="98" t="s">
        <v>334</v>
      </c>
      <c r="D55" s="150">
        <v>1</v>
      </c>
    </row>
    <row r="56" spans="1:4" s="137" customFormat="1" ht="15.95" customHeight="1">
      <c r="A56" s="96" t="s">
        <v>342</v>
      </c>
      <c r="B56" s="97"/>
      <c r="C56" s="98"/>
      <c r="D56" s="150"/>
    </row>
    <row r="57" spans="1:4" s="148" customFormat="1" ht="15.95" customHeight="1">
      <c r="A57" s="97">
        <v>7.1</v>
      </c>
      <c r="B57" s="97" t="s">
        <v>225</v>
      </c>
      <c r="C57" s="98" t="s">
        <v>343</v>
      </c>
      <c r="D57" s="150">
        <v>227000000</v>
      </c>
    </row>
    <row r="58" spans="1:4" s="148" customFormat="1" ht="15.95" customHeight="1">
      <c r="A58" s="97" t="s">
        <v>222</v>
      </c>
      <c r="B58" s="97" t="s">
        <v>220</v>
      </c>
      <c r="C58" s="98" t="s">
        <v>223</v>
      </c>
      <c r="D58" s="150">
        <v>1</v>
      </c>
    </row>
    <row r="59" spans="1:4" s="137" customFormat="1" ht="15.95" customHeight="1">
      <c r="A59" s="96" t="s">
        <v>344</v>
      </c>
      <c r="B59" s="97"/>
      <c r="C59" s="98"/>
      <c r="D59" s="150"/>
    </row>
    <row r="60" spans="1:4" s="148" customFormat="1" ht="15.95" customHeight="1">
      <c r="A60" s="97">
        <v>1.2</v>
      </c>
      <c r="B60" s="97" t="s">
        <v>225</v>
      </c>
      <c r="C60" s="98" t="s">
        <v>269</v>
      </c>
      <c r="D60" s="150">
        <v>91</v>
      </c>
    </row>
    <row r="61" spans="1:4" s="148" customFormat="1" ht="15.95" customHeight="1">
      <c r="A61" s="97">
        <v>1.3</v>
      </c>
      <c r="B61" s="97" t="s">
        <v>225</v>
      </c>
      <c r="C61" s="98" t="s">
        <v>345</v>
      </c>
      <c r="D61" s="150">
        <v>154491.75</v>
      </c>
    </row>
    <row r="62" spans="1:4" s="148" customFormat="1" ht="15.95" customHeight="1">
      <c r="A62" s="97">
        <v>2.1</v>
      </c>
      <c r="B62" s="97" t="s">
        <v>225</v>
      </c>
      <c r="C62" s="98" t="s">
        <v>270</v>
      </c>
      <c r="D62" s="150">
        <v>91</v>
      </c>
    </row>
    <row r="63" spans="1:4" s="148" customFormat="1" ht="15.95" customHeight="1">
      <c r="A63" s="97">
        <v>2.2999999999999998</v>
      </c>
      <c r="B63" s="97" t="s">
        <v>225</v>
      </c>
      <c r="C63" s="98" t="s">
        <v>336</v>
      </c>
      <c r="D63" s="150">
        <v>378</v>
      </c>
    </row>
    <row r="64" spans="1:4" s="148" customFormat="1" ht="15.95" customHeight="1">
      <c r="A64" s="97">
        <v>5.0999999999999996</v>
      </c>
      <c r="B64" s="97" t="s">
        <v>225</v>
      </c>
      <c r="C64" s="98" t="s">
        <v>281</v>
      </c>
      <c r="D64" s="150">
        <v>252937</v>
      </c>
    </row>
    <row r="65" spans="1:4" s="148" customFormat="1" ht="15.95" customHeight="1">
      <c r="A65" s="97">
        <v>5.2</v>
      </c>
      <c r="B65" s="97" t="s">
        <v>225</v>
      </c>
      <c r="C65" s="98" t="s">
        <v>346</v>
      </c>
      <c r="D65" s="150">
        <v>65835</v>
      </c>
    </row>
    <row r="66" spans="1:4" s="148" customFormat="1" ht="15.95" customHeight="1">
      <c r="A66" s="97">
        <v>5.3</v>
      </c>
      <c r="B66" s="97" t="s">
        <v>225</v>
      </c>
      <c r="C66" s="98" t="s">
        <v>347</v>
      </c>
      <c r="D66" s="150">
        <v>93870</v>
      </c>
    </row>
    <row r="67" spans="1:4" s="148" customFormat="1" ht="15.95" customHeight="1">
      <c r="A67" s="97" t="s">
        <v>231</v>
      </c>
      <c r="B67" s="97" t="s">
        <v>220</v>
      </c>
      <c r="C67" s="98" t="s">
        <v>232</v>
      </c>
      <c r="D67" s="150">
        <v>15000</v>
      </c>
    </row>
    <row r="68" spans="1:4" s="148" customFormat="1" ht="15.95" customHeight="1">
      <c r="A68" s="97" t="s">
        <v>338</v>
      </c>
      <c r="B68" s="97" t="s">
        <v>220</v>
      </c>
      <c r="C68" s="98" t="s">
        <v>339</v>
      </c>
      <c r="D68" s="150">
        <v>241</v>
      </c>
    </row>
    <row r="69" spans="1:4" s="148" customFormat="1" ht="15.95" customHeight="1">
      <c r="A69" s="97" t="s">
        <v>348</v>
      </c>
      <c r="B69" s="97" t="s">
        <v>220</v>
      </c>
      <c r="C69" s="98" t="s">
        <v>349</v>
      </c>
      <c r="D69" s="150">
        <v>123425</v>
      </c>
    </row>
    <row r="70" spans="1:4" s="148" customFormat="1" ht="15.95" customHeight="1">
      <c r="A70" s="97" t="s">
        <v>350</v>
      </c>
      <c r="B70" s="97" t="s">
        <v>220</v>
      </c>
      <c r="C70" s="98" t="s">
        <v>351</v>
      </c>
      <c r="D70" s="150">
        <v>1214</v>
      </c>
    </row>
    <row r="71" spans="1:4" s="148" customFormat="1" ht="15.95" customHeight="1">
      <c r="A71" s="97" t="s">
        <v>352</v>
      </c>
      <c r="B71" s="97" t="s">
        <v>220</v>
      </c>
      <c r="C71" s="98" t="s">
        <v>353</v>
      </c>
      <c r="D71" s="150">
        <v>1</v>
      </c>
    </row>
    <row r="72" spans="1:4" s="148" customFormat="1" ht="15.95" customHeight="1">
      <c r="A72" s="97" t="s">
        <v>239</v>
      </c>
      <c r="B72" s="97" t="s">
        <v>220</v>
      </c>
      <c r="C72" s="98" t="s">
        <v>240</v>
      </c>
      <c r="D72" s="150">
        <v>1</v>
      </c>
    </row>
    <row r="73" spans="1:4" s="148" customFormat="1" ht="15.95" customHeight="1">
      <c r="A73" s="97" t="s">
        <v>252</v>
      </c>
      <c r="B73" s="97" t="s">
        <v>220</v>
      </c>
      <c r="C73" s="98" t="s">
        <v>253</v>
      </c>
      <c r="D73" s="150">
        <v>17.47058823529412</v>
      </c>
    </row>
    <row r="74" spans="1:4" s="148" customFormat="1" ht="15.95" customHeight="1">
      <c r="A74" s="97" t="s">
        <v>354</v>
      </c>
      <c r="B74" s="97" t="s">
        <v>220</v>
      </c>
      <c r="C74" s="98" t="s">
        <v>355</v>
      </c>
      <c r="D74" s="150">
        <v>48</v>
      </c>
    </row>
    <row r="75" spans="1:4" s="148" customFormat="1" ht="15.95" customHeight="1">
      <c r="A75" s="97" t="s">
        <v>255</v>
      </c>
      <c r="B75" s="97" t="s">
        <v>220</v>
      </c>
      <c r="C75" s="98" t="s">
        <v>256</v>
      </c>
      <c r="D75" s="150">
        <v>940</v>
      </c>
    </row>
    <row r="76" spans="1:4" s="89" customFormat="1" ht="15" customHeight="1">
      <c r="A76" s="93" t="s">
        <v>247</v>
      </c>
      <c r="B76" s="93"/>
      <c r="C76" s="94"/>
      <c r="D76" s="136"/>
    </row>
    <row r="77" spans="1:4" s="89" customFormat="1" ht="15.95" customHeight="1">
      <c r="A77" s="96" t="s">
        <v>356</v>
      </c>
      <c r="B77" s="97"/>
      <c r="C77" s="98"/>
      <c r="D77" s="150"/>
    </row>
    <row r="78" spans="1:4" s="89" customFormat="1" ht="15" customHeight="1">
      <c r="A78" s="97" t="s">
        <v>275</v>
      </c>
      <c r="B78" s="97" t="s">
        <v>220</v>
      </c>
      <c r="C78" s="98" t="s">
        <v>276</v>
      </c>
      <c r="D78" s="150">
        <v>3</v>
      </c>
    </row>
    <row r="79" spans="1:4" s="89" customFormat="1" ht="15" customHeight="1">
      <c r="A79" s="97" t="s">
        <v>245</v>
      </c>
      <c r="B79" s="97" t="s">
        <v>220</v>
      </c>
      <c r="C79" s="98" t="s">
        <v>246</v>
      </c>
      <c r="D79" s="150">
        <v>1</v>
      </c>
    </row>
    <row r="80" spans="1:4" s="89" customFormat="1" ht="15" customHeight="1">
      <c r="A80" s="93" t="s">
        <v>248</v>
      </c>
      <c r="B80" s="93"/>
      <c r="C80" s="94"/>
      <c r="D80" s="151"/>
    </row>
    <row r="81" spans="1:4">
      <c r="A81" s="96" t="s">
        <v>357</v>
      </c>
      <c r="B81" s="97"/>
      <c r="C81" s="98"/>
      <c r="D81" s="150"/>
    </row>
    <row r="82" spans="1:4" s="148" customFormat="1">
      <c r="A82" s="97">
        <v>6.2</v>
      </c>
      <c r="B82" s="97" t="s">
        <v>225</v>
      </c>
      <c r="C82" s="98" t="s">
        <v>261</v>
      </c>
      <c r="D82" s="150">
        <v>1</v>
      </c>
    </row>
    <row r="83" spans="1:4" s="148" customFormat="1">
      <c r="A83" s="97" t="s">
        <v>231</v>
      </c>
      <c r="B83" s="97" t="s">
        <v>220</v>
      </c>
      <c r="C83" s="98" t="s">
        <v>232</v>
      </c>
      <c r="D83" s="150">
        <v>120</v>
      </c>
    </row>
    <row r="84" spans="1:4" s="148" customFormat="1">
      <c r="A84" s="97" t="s">
        <v>304</v>
      </c>
      <c r="B84" s="97" t="s">
        <v>220</v>
      </c>
      <c r="C84" s="98" t="s">
        <v>305</v>
      </c>
      <c r="D84" s="150">
        <v>1</v>
      </c>
    </row>
    <row r="85" spans="1:4" s="148" customFormat="1" ht="30">
      <c r="A85" s="97" t="s">
        <v>286</v>
      </c>
      <c r="B85" s="97" t="s">
        <v>220</v>
      </c>
      <c r="C85" s="98" t="s">
        <v>287</v>
      </c>
      <c r="D85" s="150">
        <v>1</v>
      </c>
    </row>
    <row r="86" spans="1:4">
      <c r="D86" s="152"/>
    </row>
  </sheetData>
  <hyperlinks>
    <hyperlink ref="A4" r:id="rId1" xr:uid="{71206087-729B-DE4C-95A6-55977DA3614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9F4CE-234A-CE49-A300-2F40421FE673}">
  <dimension ref="A1:G116"/>
  <sheetViews>
    <sheetView topLeftCell="A111" zoomScale="120" zoomScaleNormal="120" workbookViewId="0">
      <selection activeCell="A72" sqref="A72:G116"/>
    </sheetView>
  </sheetViews>
  <sheetFormatPr defaultColWidth="10.875" defaultRowHeight="15.95"/>
  <cols>
    <col min="1" max="1" width="13.125" style="86" customWidth="1"/>
    <col min="2" max="2" width="10.875" style="86"/>
    <col min="3" max="3" width="65" style="86" customWidth="1"/>
    <col min="4" max="4" width="13.625" style="90" customWidth="1"/>
    <col min="5" max="16384" width="10.875" style="86"/>
  </cols>
  <sheetData>
    <row r="1" spans="1:7">
      <c r="A1" s="91" t="s">
        <v>0</v>
      </c>
    </row>
    <row r="2" spans="1:7">
      <c r="A2" s="91"/>
      <c r="B2" s="83"/>
      <c r="C2" s="84"/>
      <c r="D2" s="85"/>
    </row>
    <row r="3" spans="1:7">
      <c r="A3" s="138">
        <v>2019</v>
      </c>
    </row>
    <row r="4" spans="1:7">
      <c r="A4" s="107" t="s">
        <v>307</v>
      </c>
      <c r="B4" s="108" t="s">
        <v>214</v>
      </c>
      <c r="C4" s="108" t="s">
        <v>308</v>
      </c>
      <c r="D4" s="108" t="s">
        <v>309</v>
      </c>
      <c r="E4" s="108" t="s">
        <v>310</v>
      </c>
      <c r="F4" s="108" t="s">
        <v>311</v>
      </c>
      <c r="G4" s="109" t="s">
        <v>312</v>
      </c>
    </row>
    <row r="5" spans="1:7">
      <c r="A5" s="110" t="s">
        <v>313</v>
      </c>
      <c r="B5" s="116"/>
      <c r="C5" s="117"/>
      <c r="D5" s="118"/>
      <c r="E5" s="118"/>
      <c r="F5" s="116"/>
      <c r="G5" s="111"/>
    </row>
    <row r="6" spans="1:7">
      <c r="A6" s="124" t="s">
        <v>231</v>
      </c>
      <c r="B6" s="97" t="s">
        <v>220</v>
      </c>
      <c r="C6" s="98" t="s">
        <v>232</v>
      </c>
      <c r="D6" s="99">
        <v>340</v>
      </c>
      <c r="E6" s="119">
        <v>0</v>
      </c>
      <c r="F6" s="119">
        <v>0</v>
      </c>
      <c r="G6" s="112">
        <f>SUM(D6:F6)</f>
        <v>340</v>
      </c>
    </row>
    <row r="7" spans="1:7">
      <c r="A7" s="110" t="s">
        <v>314</v>
      </c>
      <c r="B7" s="116"/>
      <c r="C7" s="117"/>
      <c r="D7" s="120"/>
      <c r="E7" s="119"/>
      <c r="F7" s="119"/>
      <c r="G7" s="112"/>
    </row>
    <row r="8" spans="1:7">
      <c r="A8" s="124" t="s">
        <v>233</v>
      </c>
      <c r="B8" s="97" t="s">
        <v>220</v>
      </c>
      <c r="C8" s="98" t="s">
        <v>234</v>
      </c>
      <c r="D8" s="99">
        <v>18212.956999999999</v>
      </c>
      <c r="E8" s="119">
        <v>0</v>
      </c>
      <c r="F8" s="119">
        <v>0</v>
      </c>
      <c r="G8" s="112">
        <f t="shared" ref="G8:G25" si="0">SUM(D8:F8)</f>
        <v>18212.956999999999</v>
      </c>
    </row>
    <row r="9" spans="1:7">
      <c r="A9" s="110" t="s">
        <v>315</v>
      </c>
      <c r="B9" s="116"/>
      <c r="C9" s="117"/>
      <c r="D9" s="121"/>
      <c r="E9" s="119"/>
      <c r="F9" s="119"/>
      <c r="G9" s="112"/>
    </row>
    <row r="10" spans="1:7">
      <c r="A10" s="124">
        <v>3.1</v>
      </c>
      <c r="B10" s="97" t="s">
        <v>225</v>
      </c>
      <c r="C10" s="98" t="s">
        <v>226</v>
      </c>
      <c r="D10" s="99">
        <v>2788693.1363636362</v>
      </c>
      <c r="E10" s="119">
        <v>0</v>
      </c>
      <c r="F10" s="119">
        <v>0</v>
      </c>
      <c r="G10" s="112">
        <f t="shared" si="0"/>
        <v>2788693.1363636362</v>
      </c>
    </row>
    <row r="11" spans="1:7">
      <c r="A11" s="124">
        <v>3.3</v>
      </c>
      <c r="B11" s="97" t="s">
        <v>225</v>
      </c>
      <c r="C11" s="98" t="s">
        <v>227</v>
      </c>
      <c r="D11" s="99">
        <v>600000</v>
      </c>
      <c r="E11" s="119">
        <v>0</v>
      </c>
      <c r="F11" s="119">
        <v>0</v>
      </c>
      <c r="G11" s="112">
        <f t="shared" si="0"/>
        <v>600000</v>
      </c>
    </row>
    <row r="12" spans="1:7">
      <c r="A12" s="124" t="s">
        <v>235</v>
      </c>
      <c r="B12" s="97" t="s">
        <v>220</v>
      </c>
      <c r="C12" s="122" t="s">
        <v>236</v>
      </c>
      <c r="D12" s="123">
        <v>12000</v>
      </c>
      <c r="E12" s="119">
        <v>0</v>
      </c>
      <c r="F12" s="119">
        <v>0</v>
      </c>
      <c r="G12" s="112">
        <f t="shared" si="0"/>
        <v>12000</v>
      </c>
    </row>
    <row r="13" spans="1:7">
      <c r="A13" s="124" t="s">
        <v>237</v>
      </c>
      <c r="B13" s="97" t="s">
        <v>220</v>
      </c>
      <c r="C13" s="122" t="s">
        <v>238</v>
      </c>
      <c r="D13" s="123">
        <v>1</v>
      </c>
      <c r="E13" s="119">
        <v>0</v>
      </c>
      <c r="F13" s="119">
        <v>0</v>
      </c>
      <c r="G13" s="112">
        <f t="shared" si="0"/>
        <v>1</v>
      </c>
    </row>
    <row r="14" spans="1:7" ht="15.95" customHeight="1">
      <c r="A14" s="124" t="s">
        <v>239</v>
      </c>
      <c r="B14" s="97" t="s">
        <v>220</v>
      </c>
      <c r="C14" s="122" t="s">
        <v>240</v>
      </c>
      <c r="D14" s="123">
        <v>1</v>
      </c>
      <c r="E14" s="119">
        <v>0</v>
      </c>
      <c r="F14" s="119">
        <v>0</v>
      </c>
      <c r="G14" s="112">
        <f t="shared" si="0"/>
        <v>1</v>
      </c>
    </row>
    <row r="15" spans="1:7">
      <c r="A15" s="110" t="s">
        <v>316</v>
      </c>
      <c r="B15" s="116"/>
      <c r="C15" s="117"/>
      <c r="D15" s="121"/>
      <c r="E15" s="119"/>
      <c r="F15" s="119"/>
      <c r="G15" s="112"/>
    </row>
    <row r="16" spans="1:7">
      <c r="A16" s="124">
        <v>4.0999999999999996</v>
      </c>
      <c r="B16" s="97" t="s">
        <v>225</v>
      </c>
      <c r="C16" s="122" t="s">
        <v>228</v>
      </c>
      <c r="D16" s="123">
        <v>600000</v>
      </c>
      <c r="E16" s="119">
        <v>0</v>
      </c>
      <c r="F16" s="119">
        <v>0</v>
      </c>
      <c r="G16" s="112">
        <f t="shared" si="0"/>
        <v>600000</v>
      </c>
    </row>
    <row r="17" spans="1:7">
      <c r="A17" s="124">
        <v>4.2</v>
      </c>
      <c r="B17" s="97" t="s">
        <v>225</v>
      </c>
      <c r="C17" s="122" t="s">
        <v>229</v>
      </c>
      <c r="D17" s="123">
        <v>3</v>
      </c>
      <c r="E17" s="119">
        <v>0</v>
      </c>
      <c r="F17" s="119">
        <v>0</v>
      </c>
      <c r="G17" s="112">
        <f t="shared" si="0"/>
        <v>3</v>
      </c>
    </row>
    <row r="18" spans="1:7">
      <c r="A18" s="124" t="s">
        <v>241</v>
      </c>
      <c r="B18" s="97" t="s">
        <v>220</v>
      </c>
      <c r="C18" s="122" t="s">
        <v>242</v>
      </c>
      <c r="D18" s="123">
        <v>1</v>
      </c>
      <c r="E18" s="119">
        <v>0</v>
      </c>
      <c r="F18" s="119">
        <v>0</v>
      </c>
      <c r="G18" s="112">
        <f t="shared" si="0"/>
        <v>1</v>
      </c>
    </row>
    <row r="19" spans="1:7" s="130" customFormat="1">
      <c r="A19" s="110" t="s">
        <v>317</v>
      </c>
      <c r="B19" s="116"/>
      <c r="C19" s="117"/>
      <c r="D19" s="120"/>
      <c r="E19" s="129"/>
      <c r="F19" s="129"/>
      <c r="G19" s="113"/>
    </row>
    <row r="20" spans="1:7">
      <c r="A20" s="124">
        <v>6.1</v>
      </c>
      <c r="B20" s="97" t="s">
        <v>225</v>
      </c>
      <c r="C20" s="122" t="s">
        <v>230</v>
      </c>
      <c r="D20" s="123">
        <v>7</v>
      </c>
      <c r="E20" s="119">
        <v>0</v>
      </c>
      <c r="F20" s="119">
        <v>0</v>
      </c>
      <c r="G20" s="112">
        <f t="shared" si="0"/>
        <v>7</v>
      </c>
    </row>
    <row r="21" spans="1:7" ht="15.95" customHeight="1">
      <c r="A21" s="124" t="s">
        <v>243</v>
      </c>
      <c r="B21" s="97" t="s">
        <v>220</v>
      </c>
      <c r="C21" s="122" t="s">
        <v>244</v>
      </c>
      <c r="D21" s="123">
        <v>27</v>
      </c>
      <c r="E21" s="119">
        <v>0</v>
      </c>
      <c r="F21" s="119">
        <v>0</v>
      </c>
      <c r="G21" s="112">
        <f t="shared" si="0"/>
        <v>27</v>
      </c>
    </row>
    <row r="22" spans="1:7" ht="15.95" customHeight="1">
      <c r="A22" s="124" t="s">
        <v>245</v>
      </c>
      <c r="B22" s="97" t="s">
        <v>220</v>
      </c>
      <c r="C22" s="122" t="s">
        <v>246</v>
      </c>
      <c r="D22" s="123">
        <v>2</v>
      </c>
      <c r="E22" s="119">
        <v>0</v>
      </c>
      <c r="F22" s="119">
        <v>0</v>
      </c>
      <c r="G22" s="112">
        <f t="shared" si="0"/>
        <v>2</v>
      </c>
    </row>
    <row r="23" spans="1:7" s="132" customFormat="1">
      <c r="A23" s="131" t="s">
        <v>318</v>
      </c>
      <c r="B23" s="116"/>
      <c r="C23" s="117"/>
      <c r="D23" s="121"/>
      <c r="E23" s="118"/>
      <c r="F23" s="118"/>
      <c r="G23" s="113"/>
    </row>
    <row r="24" spans="1:7">
      <c r="A24" s="124" t="s">
        <v>219</v>
      </c>
      <c r="B24" s="97" t="s">
        <v>220</v>
      </c>
      <c r="C24" s="122" t="s">
        <v>221</v>
      </c>
      <c r="D24" s="123">
        <v>4</v>
      </c>
      <c r="E24" s="119">
        <v>0</v>
      </c>
      <c r="F24" s="119">
        <v>0</v>
      </c>
      <c r="G24" s="112">
        <f t="shared" si="0"/>
        <v>4</v>
      </c>
    </row>
    <row r="25" spans="1:7" ht="14.1" customHeight="1">
      <c r="A25" s="125" t="s">
        <v>222</v>
      </c>
      <c r="B25" s="126" t="s">
        <v>220</v>
      </c>
      <c r="C25" s="127" t="s">
        <v>223</v>
      </c>
      <c r="D25" s="128">
        <v>11</v>
      </c>
      <c r="E25" s="114">
        <v>0</v>
      </c>
      <c r="F25" s="114">
        <v>0</v>
      </c>
      <c r="G25" s="115">
        <f t="shared" si="0"/>
        <v>11</v>
      </c>
    </row>
    <row r="27" spans="1:7">
      <c r="A27" s="139">
        <v>2020</v>
      </c>
      <c r="B27" s="83"/>
      <c r="C27" s="84"/>
      <c r="D27" s="85"/>
    </row>
    <row r="28" spans="1:7">
      <c r="A28" s="107" t="s">
        <v>307</v>
      </c>
      <c r="B28" s="108" t="s">
        <v>214</v>
      </c>
      <c r="C28" s="108" t="s">
        <v>308</v>
      </c>
      <c r="D28" s="140" t="s">
        <v>309</v>
      </c>
      <c r="E28" s="140" t="s">
        <v>310</v>
      </c>
      <c r="F28" s="140" t="s">
        <v>311</v>
      </c>
      <c r="G28" s="109" t="s">
        <v>312</v>
      </c>
    </row>
    <row r="29" spans="1:7">
      <c r="A29" s="110" t="s">
        <v>313</v>
      </c>
      <c r="B29" s="116"/>
      <c r="C29" s="117"/>
      <c r="D29" s="141"/>
      <c r="E29" s="83"/>
      <c r="F29" s="83"/>
      <c r="G29" s="112"/>
    </row>
    <row r="30" spans="1:7" ht="30">
      <c r="A30" s="124">
        <v>1.1000000000000001</v>
      </c>
      <c r="B30" s="97" t="s">
        <v>225</v>
      </c>
      <c r="C30" s="98" t="s">
        <v>268</v>
      </c>
      <c r="D30" s="133">
        <f>5119+2589000</f>
        <v>2594119</v>
      </c>
      <c r="E30" s="123">
        <v>0</v>
      </c>
      <c r="F30" s="142">
        <v>0</v>
      </c>
      <c r="G30" s="112">
        <f t="shared" ref="G30:G68" si="1">SUM(D30:F30)</f>
        <v>2594119</v>
      </c>
    </row>
    <row r="31" spans="1:7">
      <c r="A31" s="124">
        <v>1.2</v>
      </c>
      <c r="B31" s="97" t="s">
        <v>225</v>
      </c>
      <c r="C31" s="98" t="s">
        <v>269</v>
      </c>
      <c r="D31" s="133">
        <v>3927</v>
      </c>
      <c r="E31" s="123">
        <v>1733</v>
      </c>
      <c r="F31" s="142">
        <v>0</v>
      </c>
      <c r="G31" s="112">
        <f t="shared" si="1"/>
        <v>5660</v>
      </c>
    </row>
    <row r="32" spans="1:7">
      <c r="A32" s="124" t="s">
        <v>231</v>
      </c>
      <c r="B32" s="97" t="s">
        <v>220</v>
      </c>
      <c r="C32" s="98" t="s">
        <v>232</v>
      </c>
      <c r="D32" s="133">
        <f>45273+17349100</f>
        <v>17394373</v>
      </c>
      <c r="E32" s="123">
        <v>0</v>
      </c>
      <c r="F32" s="142">
        <v>160</v>
      </c>
      <c r="G32" s="112">
        <f t="shared" si="1"/>
        <v>17394533</v>
      </c>
    </row>
    <row r="33" spans="1:7">
      <c r="A33" s="124" t="s">
        <v>290</v>
      </c>
      <c r="B33" s="97" t="s">
        <v>220</v>
      </c>
      <c r="C33" s="98" t="s">
        <v>291</v>
      </c>
      <c r="D33" s="133">
        <v>1</v>
      </c>
      <c r="E33" s="123">
        <v>0</v>
      </c>
      <c r="F33" s="142">
        <v>0</v>
      </c>
      <c r="G33" s="112">
        <f t="shared" si="1"/>
        <v>1</v>
      </c>
    </row>
    <row r="34" spans="1:7">
      <c r="A34" s="124" t="s">
        <v>271</v>
      </c>
      <c r="B34" s="97" t="s">
        <v>220</v>
      </c>
      <c r="C34" s="98" t="s">
        <v>272</v>
      </c>
      <c r="D34" s="133">
        <f>50+7+70312</f>
        <v>70369</v>
      </c>
      <c r="E34" s="123">
        <v>0</v>
      </c>
      <c r="F34" s="142">
        <v>5</v>
      </c>
      <c r="G34" s="112">
        <f t="shared" si="1"/>
        <v>70374</v>
      </c>
    </row>
    <row r="35" spans="1:7">
      <c r="A35" s="124" t="s">
        <v>292</v>
      </c>
      <c r="B35" s="97" t="s">
        <v>220</v>
      </c>
      <c r="C35" s="98" t="s">
        <v>293</v>
      </c>
      <c r="D35" s="133">
        <v>1</v>
      </c>
      <c r="E35" s="123">
        <v>0</v>
      </c>
      <c r="F35" s="142">
        <v>0</v>
      </c>
      <c r="G35" s="112">
        <f t="shared" si="1"/>
        <v>1</v>
      </c>
    </row>
    <row r="36" spans="1:7">
      <c r="A36" s="110" t="s">
        <v>314</v>
      </c>
      <c r="B36" s="116"/>
      <c r="C36" s="117"/>
      <c r="D36" s="143"/>
      <c r="E36" s="123"/>
      <c r="F36" s="142"/>
      <c r="G36" s="112"/>
    </row>
    <row r="37" spans="1:7">
      <c r="A37" s="124">
        <v>2.1</v>
      </c>
      <c r="B37" s="97" t="s">
        <v>225</v>
      </c>
      <c r="C37" s="122" t="s">
        <v>270</v>
      </c>
      <c r="D37" s="123">
        <f>872+105404</f>
        <v>106276</v>
      </c>
      <c r="E37" s="123">
        <v>0</v>
      </c>
      <c r="F37" s="142">
        <v>0</v>
      </c>
      <c r="G37" s="112">
        <f t="shared" si="1"/>
        <v>106276</v>
      </c>
    </row>
    <row r="38" spans="1:7">
      <c r="A38" s="124">
        <v>2.2000000000000002</v>
      </c>
      <c r="B38" s="97" t="s">
        <v>225</v>
      </c>
      <c r="C38" s="122" t="s">
        <v>289</v>
      </c>
      <c r="D38" s="123">
        <v>46703</v>
      </c>
      <c r="E38" s="123">
        <v>0</v>
      </c>
      <c r="F38" s="142">
        <v>0</v>
      </c>
      <c r="G38" s="112">
        <f t="shared" si="1"/>
        <v>46703</v>
      </c>
    </row>
    <row r="39" spans="1:7">
      <c r="A39" s="124" t="s">
        <v>282</v>
      </c>
      <c r="B39" s="97" t="s">
        <v>220</v>
      </c>
      <c r="C39" s="122" t="s">
        <v>283</v>
      </c>
      <c r="D39" s="123">
        <v>1200</v>
      </c>
      <c r="E39" s="123">
        <v>0</v>
      </c>
      <c r="F39" s="142">
        <v>0</v>
      </c>
      <c r="G39" s="112">
        <f t="shared" si="1"/>
        <v>1200</v>
      </c>
    </row>
    <row r="40" spans="1:7">
      <c r="A40" s="124" t="s">
        <v>233</v>
      </c>
      <c r="B40" s="97" t="s">
        <v>220</v>
      </c>
      <c r="C40" s="122" t="s">
        <v>234</v>
      </c>
      <c r="D40" s="123">
        <v>336</v>
      </c>
      <c r="E40" s="123">
        <v>0</v>
      </c>
      <c r="F40" s="142">
        <v>60</v>
      </c>
      <c r="G40" s="112">
        <f t="shared" si="1"/>
        <v>396</v>
      </c>
    </row>
    <row r="41" spans="1:7">
      <c r="A41" s="124" t="s">
        <v>273</v>
      </c>
      <c r="B41" s="97" t="s">
        <v>220</v>
      </c>
      <c r="C41" s="122" t="s">
        <v>274</v>
      </c>
      <c r="D41" s="123">
        <f>1+1+3</f>
        <v>5</v>
      </c>
      <c r="E41" s="123">
        <v>0</v>
      </c>
      <c r="F41" s="142">
        <v>0</v>
      </c>
      <c r="G41" s="112">
        <f t="shared" si="1"/>
        <v>5</v>
      </c>
    </row>
    <row r="42" spans="1:7" ht="30">
      <c r="A42" s="124" t="s">
        <v>275</v>
      </c>
      <c r="B42" s="97" t="s">
        <v>220</v>
      </c>
      <c r="C42" s="98" t="s">
        <v>276</v>
      </c>
      <c r="D42" s="133">
        <f>63+2+31309</f>
        <v>31374</v>
      </c>
      <c r="E42" s="123">
        <v>0</v>
      </c>
      <c r="F42" s="142">
        <v>0</v>
      </c>
      <c r="G42" s="112">
        <f t="shared" si="1"/>
        <v>31374</v>
      </c>
    </row>
    <row r="43" spans="1:7">
      <c r="A43" s="124" t="s">
        <v>284</v>
      </c>
      <c r="B43" s="97" t="s">
        <v>220</v>
      </c>
      <c r="C43" s="98" t="s">
        <v>285</v>
      </c>
      <c r="D43" s="133">
        <v>1</v>
      </c>
      <c r="E43" s="123">
        <v>0</v>
      </c>
      <c r="F43" s="142">
        <v>0</v>
      </c>
      <c r="G43" s="112">
        <f t="shared" si="1"/>
        <v>1</v>
      </c>
    </row>
    <row r="44" spans="1:7">
      <c r="A44" s="110" t="s">
        <v>319</v>
      </c>
      <c r="B44" s="97"/>
      <c r="C44" s="122"/>
      <c r="D44" s="123"/>
      <c r="E44" s="123"/>
      <c r="F44" s="142"/>
      <c r="G44" s="112"/>
    </row>
    <row r="45" spans="1:7">
      <c r="A45" s="124">
        <v>3.1</v>
      </c>
      <c r="B45" s="97" t="s">
        <v>225</v>
      </c>
      <c r="C45" s="98" t="s">
        <v>226</v>
      </c>
      <c r="D45" s="133">
        <v>3800000</v>
      </c>
      <c r="E45" s="123">
        <v>0</v>
      </c>
      <c r="F45" s="142">
        <v>0</v>
      </c>
      <c r="G45" s="112">
        <f t="shared" si="1"/>
        <v>3800000</v>
      </c>
    </row>
    <row r="46" spans="1:7">
      <c r="A46" s="124" t="s">
        <v>258</v>
      </c>
      <c r="B46" s="97" t="s">
        <v>220</v>
      </c>
      <c r="C46" s="122" t="s">
        <v>259</v>
      </c>
      <c r="D46" s="123">
        <v>17</v>
      </c>
      <c r="E46" s="123">
        <v>0</v>
      </c>
      <c r="F46" s="142">
        <v>0</v>
      </c>
      <c r="G46" s="112">
        <f t="shared" si="1"/>
        <v>17</v>
      </c>
    </row>
    <row r="47" spans="1:7">
      <c r="A47" s="124" t="s">
        <v>304</v>
      </c>
      <c r="B47" s="97" t="s">
        <v>220</v>
      </c>
      <c r="C47" s="122" t="s">
        <v>305</v>
      </c>
      <c r="D47" s="123">
        <v>0</v>
      </c>
      <c r="E47" s="123">
        <v>0</v>
      </c>
      <c r="F47" s="142">
        <v>1</v>
      </c>
      <c r="G47" s="112">
        <f t="shared" si="1"/>
        <v>1</v>
      </c>
    </row>
    <row r="48" spans="1:7" ht="30">
      <c r="A48" s="124" t="s">
        <v>286</v>
      </c>
      <c r="B48" s="97" t="s">
        <v>220</v>
      </c>
      <c r="C48" s="98" t="s">
        <v>287</v>
      </c>
      <c r="D48" s="133">
        <v>1</v>
      </c>
      <c r="E48" s="123">
        <v>0</v>
      </c>
      <c r="F48" s="142">
        <v>0</v>
      </c>
      <c r="G48" s="112">
        <f t="shared" si="1"/>
        <v>1</v>
      </c>
    </row>
    <row r="49" spans="1:7">
      <c r="A49" s="124" t="s">
        <v>237</v>
      </c>
      <c r="B49" s="97" t="s">
        <v>220</v>
      </c>
      <c r="C49" s="122" t="s">
        <v>238</v>
      </c>
      <c r="D49" s="123">
        <v>0</v>
      </c>
      <c r="E49" s="123">
        <v>0</v>
      </c>
      <c r="F49" s="142">
        <v>2</v>
      </c>
      <c r="G49" s="112">
        <f t="shared" si="1"/>
        <v>2</v>
      </c>
    </row>
    <row r="50" spans="1:7">
      <c r="A50" s="110" t="s">
        <v>320</v>
      </c>
      <c r="B50" s="97"/>
      <c r="C50" s="122"/>
      <c r="D50" s="123"/>
      <c r="E50" s="123"/>
      <c r="F50" s="142"/>
      <c r="G50" s="112"/>
    </row>
    <row r="51" spans="1:7">
      <c r="A51" s="124">
        <v>4.0999999999999996</v>
      </c>
      <c r="B51" s="97" t="s">
        <v>225</v>
      </c>
      <c r="C51" s="122" t="s">
        <v>228</v>
      </c>
      <c r="D51" s="123">
        <v>34916</v>
      </c>
      <c r="E51" s="123">
        <v>0</v>
      </c>
      <c r="F51" s="142">
        <v>0</v>
      </c>
      <c r="G51" s="112">
        <f t="shared" si="1"/>
        <v>34916</v>
      </c>
    </row>
    <row r="52" spans="1:7">
      <c r="A52" s="124" t="s">
        <v>278</v>
      </c>
      <c r="B52" s="97" t="s">
        <v>220</v>
      </c>
      <c r="C52" s="122" t="s">
        <v>279</v>
      </c>
      <c r="D52" s="123">
        <v>670</v>
      </c>
      <c r="E52" s="123">
        <v>0</v>
      </c>
      <c r="F52" s="142">
        <v>0</v>
      </c>
      <c r="G52" s="112">
        <f t="shared" si="1"/>
        <v>670</v>
      </c>
    </row>
    <row r="53" spans="1:7">
      <c r="A53" s="124" t="s">
        <v>241</v>
      </c>
      <c r="B53" s="97" t="s">
        <v>220</v>
      </c>
      <c r="C53" s="122" t="s">
        <v>242</v>
      </c>
      <c r="D53" s="123">
        <v>7</v>
      </c>
      <c r="E53" s="123">
        <v>0</v>
      </c>
      <c r="F53" s="142">
        <v>0</v>
      </c>
      <c r="G53" s="112">
        <f t="shared" si="1"/>
        <v>7</v>
      </c>
    </row>
    <row r="54" spans="1:7">
      <c r="A54" s="110" t="s">
        <v>321</v>
      </c>
      <c r="B54" s="97"/>
      <c r="C54" s="122"/>
      <c r="D54" s="123"/>
      <c r="E54" s="123"/>
      <c r="F54" s="142"/>
      <c r="G54" s="112"/>
    </row>
    <row r="55" spans="1:7">
      <c r="A55" s="144">
        <v>5.0999999999999996</v>
      </c>
      <c r="B55" s="97" t="s">
        <v>225</v>
      </c>
      <c r="C55" s="122" t="s">
        <v>281</v>
      </c>
      <c r="D55" s="123">
        <v>4140000</v>
      </c>
      <c r="E55" s="123">
        <v>0</v>
      </c>
      <c r="F55" s="142">
        <v>0</v>
      </c>
      <c r="G55" s="112">
        <f t="shared" si="1"/>
        <v>4140000</v>
      </c>
    </row>
    <row r="56" spans="1:7">
      <c r="A56" s="144" t="s">
        <v>252</v>
      </c>
      <c r="B56" s="97" t="s">
        <v>220</v>
      </c>
      <c r="C56" s="122" t="s">
        <v>253</v>
      </c>
      <c r="D56" s="123">
        <f>1+7</f>
        <v>8</v>
      </c>
      <c r="E56" s="123">
        <v>0</v>
      </c>
      <c r="F56" s="142">
        <v>0</v>
      </c>
      <c r="G56" s="112">
        <f t="shared" si="1"/>
        <v>8</v>
      </c>
    </row>
    <row r="57" spans="1:7">
      <c r="A57" s="110" t="s">
        <v>317</v>
      </c>
      <c r="B57" s="116"/>
      <c r="C57" s="117"/>
      <c r="D57" s="143"/>
      <c r="E57" s="123"/>
      <c r="F57" s="142"/>
      <c r="G57" s="112"/>
    </row>
    <row r="58" spans="1:7">
      <c r="A58" s="124">
        <v>6.1</v>
      </c>
      <c r="B58" s="97" t="s">
        <v>225</v>
      </c>
      <c r="C58" s="98" t="s">
        <v>230</v>
      </c>
      <c r="D58" s="133">
        <v>0</v>
      </c>
      <c r="E58" s="123">
        <v>0</v>
      </c>
      <c r="F58" s="142">
        <f>1+1</f>
        <v>2</v>
      </c>
      <c r="G58" s="112">
        <f t="shared" si="1"/>
        <v>2</v>
      </c>
    </row>
    <row r="59" spans="1:7">
      <c r="A59" s="124">
        <v>6.2</v>
      </c>
      <c r="B59" s="97" t="s">
        <v>225</v>
      </c>
      <c r="C59" s="122" t="s">
        <v>261</v>
      </c>
      <c r="D59" s="123">
        <f>1+3</f>
        <v>4</v>
      </c>
      <c r="E59" s="123">
        <v>0</v>
      </c>
      <c r="F59" s="142">
        <v>0</v>
      </c>
      <c r="G59" s="112">
        <f t="shared" si="1"/>
        <v>4</v>
      </c>
    </row>
    <row r="60" spans="1:7" ht="30">
      <c r="A60" s="124" t="s">
        <v>255</v>
      </c>
      <c r="B60" s="97" t="s">
        <v>220</v>
      </c>
      <c r="C60" s="122" t="s">
        <v>256</v>
      </c>
      <c r="D60" s="123">
        <f>318+632+2140+9200</f>
        <v>12290</v>
      </c>
      <c r="E60" s="123">
        <v>0</v>
      </c>
      <c r="F60" s="142">
        <f>3486+569+125</f>
        <v>4180</v>
      </c>
      <c r="G60" s="112">
        <f t="shared" si="1"/>
        <v>16470</v>
      </c>
    </row>
    <row r="61" spans="1:7" ht="30">
      <c r="A61" s="124" t="s">
        <v>243</v>
      </c>
      <c r="B61" s="97" t="s">
        <v>220</v>
      </c>
      <c r="C61" s="122" t="s">
        <v>244</v>
      </c>
      <c r="D61" s="123">
        <v>1</v>
      </c>
      <c r="E61" s="123">
        <v>0</v>
      </c>
      <c r="F61" s="142">
        <v>0</v>
      </c>
      <c r="G61" s="112">
        <f t="shared" si="1"/>
        <v>1</v>
      </c>
    </row>
    <row r="62" spans="1:7" ht="30">
      <c r="A62" s="124" t="s">
        <v>296</v>
      </c>
      <c r="B62" s="97" t="s">
        <v>220</v>
      </c>
      <c r="C62" s="122" t="s">
        <v>297</v>
      </c>
      <c r="D62" s="123">
        <v>0</v>
      </c>
      <c r="E62" s="123">
        <v>0</v>
      </c>
      <c r="F62" s="142">
        <v>1</v>
      </c>
      <c r="G62" s="112">
        <f t="shared" si="1"/>
        <v>1</v>
      </c>
    </row>
    <row r="63" spans="1:7" ht="30">
      <c r="A63" s="124" t="s">
        <v>245</v>
      </c>
      <c r="B63" s="97" t="s">
        <v>220</v>
      </c>
      <c r="C63" s="122" t="s">
        <v>246</v>
      </c>
      <c r="D63" s="123">
        <f>1+1</f>
        <v>2</v>
      </c>
      <c r="E63" s="123">
        <v>0</v>
      </c>
      <c r="F63" s="142">
        <v>0</v>
      </c>
      <c r="G63" s="112">
        <f t="shared" si="1"/>
        <v>2</v>
      </c>
    </row>
    <row r="64" spans="1:7" ht="30">
      <c r="A64" s="124" t="s">
        <v>263</v>
      </c>
      <c r="B64" s="97" t="s">
        <v>220</v>
      </c>
      <c r="C64" s="122" t="s">
        <v>264</v>
      </c>
      <c r="D64" s="123">
        <f>1+2</f>
        <v>3</v>
      </c>
      <c r="E64" s="123">
        <v>0</v>
      </c>
      <c r="F64" s="142">
        <v>0</v>
      </c>
      <c r="G64" s="112">
        <f t="shared" si="1"/>
        <v>3</v>
      </c>
    </row>
    <row r="65" spans="1:7">
      <c r="A65" s="124" t="s">
        <v>265</v>
      </c>
      <c r="B65" s="97" t="s">
        <v>220</v>
      </c>
      <c r="C65" s="122" t="s">
        <v>266</v>
      </c>
      <c r="D65" s="123">
        <v>0</v>
      </c>
      <c r="E65" s="123">
        <v>0</v>
      </c>
      <c r="F65" s="142">
        <v>0</v>
      </c>
      <c r="G65" s="112">
        <f t="shared" si="1"/>
        <v>0</v>
      </c>
    </row>
    <row r="66" spans="1:7">
      <c r="A66" s="131" t="s">
        <v>318</v>
      </c>
      <c r="B66" s="116"/>
      <c r="C66" s="117"/>
      <c r="D66" s="141"/>
      <c r="E66" s="123"/>
      <c r="F66" s="142"/>
      <c r="G66" s="112"/>
    </row>
    <row r="67" spans="1:7">
      <c r="A67" s="124" t="s">
        <v>219</v>
      </c>
      <c r="B67" s="97" t="s">
        <v>220</v>
      </c>
      <c r="C67" s="122" t="s">
        <v>221</v>
      </c>
      <c r="D67" s="142">
        <v>0</v>
      </c>
      <c r="E67" s="123">
        <v>0</v>
      </c>
      <c r="F67" s="142">
        <v>0</v>
      </c>
      <c r="G67" s="112">
        <f t="shared" si="1"/>
        <v>0</v>
      </c>
    </row>
    <row r="68" spans="1:7" ht="30">
      <c r="A68" s="125" t="s">
        <v>222</v>
      </c>
      <c r="B68" s="126" t="s">
        <v>220</v>
      </c>
      <c r="C68" s="127" t="s">
        <v>223</v>
      </c>
      <c r="D68" s="128">
        <v>0</v>
      </c>
      <c r="E68" s="128">
        <v>0</v>
      </c>
      <c r="F68" s="145">
        <f>3+1</f>
        <v>4</v>
      </c>
      <c r="G68" s="115">
        <f t="shared" si="1"/>
        <v>4</v>
      </c>
    </row>
    <row r="70" spans="1:7">
      <c r="A70" s="139">
        <v>2021</v>
      </c>
      <c r="B70" s="83"/>
      <c r="C70" s="84"/>
      <c r="D70" s="85"/>
    </row>
    <row r="71" spans="1:7">
      <c r="A71" s="107" t="s">
        <v>307</v>
      </c>
      <c r="B71" s="108" t="s">
        <v>214</v>
      </c>
      <c r="C71" s="108" t="s">
        <v>308</v>
      </c>
      <c r="D71" s="140" t="s">
        <v>309</v>
      </c>
      <c r="E71" s="140" t="s">
        <v>310</v>
      </c>
      <c r="F71" s="140" t="s">
        <v>311</v>
      </c>
      <c r="G71" s="109" t="s">
        <v>312</v>
      </c>
    </row>
    <row r="72" spans="1:7">
      <c r="A72" s="110" t="s">
        <v>313</v>
      </c>
      <c r="B72" s="116"/>
      <c r="C72" s="117"/>
      <c r="D72" s="141"/>
      <c r="E72" s="83"/>
      <c r="F72" s="83"/>
      <c r="G72" s="112"/>
    </row>
    <row r="73" spans="1:7">
      <c r="A73" s="124">
        <v>1.2</v>
      </c>
      <c r="B73" s="97" t="s">
        <v>225</v>
      </c>
      <c r="C73" s="98" t="s">
        <v>269</v>
      </c>
      <c r="D73" s="133">
        <f>188.705574581911+'2021'!D60</f>
        <v>279.70557458191104</v>
      </c>
      <c r="E73" s="153" t="s">
        <v>198</v>
      </c>
      <c r="F73" s="153" t="s">
        <v>198</v>
      </c>
      <c r="G73" s="112">
        <f t="shared" ref="G73:G116" si="2">SUM(D73:F73)</f>
        <v>279.70557458191104</v>
      </c>
    </row>
    <row r="74" spans="1:7">
      <c r="A74" s="124">
        <v>1.3</v>
      </c>
      <c r="B74" s="97" t="s">
        <v>225</v>
      </c>
      <c r="C74" s="98" t="s">
        <v>345</v>
      </c>
      <c r="D74" s="133">
        <v>154491.75</v>
      </c>
      <c r="E74" s="153" t="s">
        <v>198</v>
      </c>
      <c r="F74" s="153" t="s">
        <v>198</v>
      </c>
      <c r="G74" s="112">
        <f t="shared" si="2"/>
        <v>154491.75</v>
      </c>
    </row>
    <row r="75" spans="1:7">
      <c r="A75" s="124" t="s">
        <v>231</v>
      </c>
      <c r="B75" s="97" t="s">
        <v>220</v>
      </c>
      <c r="C75" s="98" t="s">
        <v>232</v>
      </c>
      <c r="D75" s="133">
        <f>284302+'2021'!D67</f>
        <v>299302</v>
      </c>
      <c r="E75" s="123">
        <v>120</v>
      </c>
      <c r="F75" s="153" t="s">
        <v>198</v>
      </c>
      <c r="G75" s="112">
        <f t="shared" si="2"/>
        <v>299422</v>
      </c>
    </row>
    <row r="76" spans="1:7">
      <c r="A76" s="110" t="s">
        <v>314</v>
      </c>
      <c r="B76" s="116"/>
      <c r="C76" s="117"/>
      <c r="D76" s="143"/>
      <c r="E76" s="123"/>
      <c r="F76" s="153"/>
      <c r="G76" s="112"/>
    </row>
    <row r="77" spans="1:7">
      <c r="A77" s="124">
        <v>2.1</v>
      </c>
      <c r="B77" s="97" t="s">
        <v>225</v>
      </c>
      <c r="C77" s="122" t="s">
        <v>270</v>
      </c>
      <c r="D77" s="123">
        <v>91</v>
      </c>
      <c r="E77" s="153" t="s">
        <v>198</v>
      </c>
      <c r="F77" s="153" t="s">
        <v>198</v>
      </c>
      <c r="G77" s="112">
        <f t="shared" si="2"/>
        <v>91</v>
      </c>
    </row>
    <row r="78" spans="1:7">
      <c r="A78" s="124">
        <v>2.2999999999999998</v>
      </c>
      <c r="B78" s="97" t="s">
        <v>225</v>
      </c>
      <c r="C78" s="122" t="s">
        <v>336</v>
      </c>
      <c r="D78" s="123">
        <f>10+'2021'!D47+'2021'!D63</f>
        <v>406</v>
      </c>
      <c r="E78" s="153" t="s">
        <v>198</v>
      </c>
      <c r="F78" s="153" t="s">
        <v>198</v>
      </c>
      <c r="G78" s="112">
        <f t="shared" si="2"/>
        <v>406</v>
      </c>
    </row>
    <row r="79" spans="1:7">
      <c r="A79" s="124">
        <v>2.4</v>
      </c>
      <c r="B79" s="97" t="s">
        <v>225</v>
      </c>
      <c r="C79" s="122" t="s">
        <v>329</v>
      </c>
      <c r="D79" s="123">
        <f>1274+'2021'!D38</f>
        <v>81570.662546353531</v>
      </c>
      <c r="E79" s="153" t="s">
        <v>198</v>
      </c>
      <c r="F79" s="153" t="s">
        <v>198</v>
      </c>
      <c r="G79" s="112">
        <f t="shared" si="2"/>
        <v>81570.662546353531</v>
      </c>
    </row>
    <row r="80" spans="1:7">
      <c r="A80" s="124" t="s">
        <v>338</v>
      </c>
      <c r="B80" s="97" t="s">
        <v>220</v>
      </c>
      <c r="C80" s="122" t="s">
        <v>339</v>
      </c>
      <c r="D80" s="123">
        <f>109649+'2021'!D68</f>
        <v>109890</v>
      </c>
      <c r="E80" s="153" t="s">
        <v>198</v>
      </c>
      <c r="F80" s="153" t="s">
        <v>198</v>
      </c>
      <c r="G80" s="112">
        <f t="shared" si="2"/>
        <v>109890</v>
      </c>
    </row>
    <row r="81" spans="1:7" ht="30">
      <c r="A81" s="124" t="s">
        <v>348</v>
      </c>
      <c r="B81" s="97" t="s">
        <v>220</v>
      </c>
      <c r="C81" s="122" t="s">
        <v>349</v>
      </c>
      <c r="D81" s="123">
        <v>123425</v>
      </c>
      <c r="E81" s="153" t="s">
        <v>198</v>
      </c>
      <c r="F81" s="153" t="s">
        <v>198</v>
      </c>
      <c r="G81" s="112">
        <f t="shared" si="2"/>
        <v>123425</v>
      </c>
    </row>
    <row r="82" spans="1:7">
      <c r="A82" s="124" t="s">
        <v>233</v>
      </c>
      <c r="B82" s="97" t="s">
        <v>220</v>
      </c>
      <c r="C82" s="122" t="s">
        <v>234</v>
      </c>
      <c r="D82" s="123">
        <v>1248377</v>
      </c>
      <c r="E82" s="153" t="s">
        <v>198</v>
      </c>
      <c r="F82" s="153" t="s">
        <v>198</v>
      </c>
      <c r="G82" s="112">
        <f t="shared" si="2"/>
        <v>1248377</v>
      </c>
    </row>
    <row r="83" spans="1:7">
      <c r="A83" s="124" t="s">
        <v>350</v>
      </c>
      <c r="B83" s="97" t="s">
        <v>220</v>
      </c>
      <c r="C83" s="122" t="s">
        <v>351</v>
      </c>
      <c r="D83" s="123">
        <v>1214</v>
      </c>
      <c r="E83" s="153" t="s">
        <v>198</v>
      </c>
      <c r="F83" s="153" t="s">
        <v>198</v>
      </c>
      <c r="G83" s="112">
        <f t="shared" si="2"/>
        <v>1214</v>
      </c>
    </row>
    <row r="84" spans="1:7" ht="30">
      <c r="A84" s="124" t="s">
        <v>275</v>
      </c>
      <c r="B84" s="97" t="s">
        <v>220</v>
      </c>
      <c r="C84" s="98" t="s">
        <v>276</v>
      </c>
      <c r="D84" s="133">
        <f>1+'2021'!D41</f>
        <v>2</v>
      </c>
      <c r="E84" s="123">
        <v>3</v>
      </c>
      <c r="F84" s="153" t="s">
        <v>198</v>
      </c>
      <c r="G84" s="112">
        <f t="shared" si="2"/>
        <v>5</v>
      </c>
    </row>
    <row r="85" spans="1:7">
      <c r="A85" s="110" t="s">
        <v>319</v>
      </c>
      <c r="B85" s="97"/>
      <c r="C85" s="122"/>
      <c r="D85" s="123"/>
      <c r="E85" s="123"/>
      <c r="F85" s="153"/>
      <c r="G85" s="112"/>
    </row>
    <row r="86" spans="1:7" s="148" customFormat="1">
      <c r="A86" s="144" t="s">
        <v>304</v>
      </c>
      <c r="B86" s="97" t="s">
        <v>220</v>
      </c>
      <c r="C86" s="122" t="s">
        <v>305</v>
      </c>
      <c r="D86" s="149" t="s">
        <v>198</v>
      </c>
      <c r="E86" s="149" t="s">
        <v>198</v>
      </c>
      <c r="F86" s="123">
        <v>1</v>
      </c>
      <c r="G86" s="112">
        <f t="shared" si="2"/>
        <v>1</v>
      </c>
    </row>
    <row r="87" spans="1:7" ht="30">
      <c r="A87" s="124" t="s">
        <v>352</v>
      </c>
      <c r="B87" s="97" t="s">
        <v>220</v>
      </c>
      <c r="C87" s="98" t="s">
        <v>353</v>
      </c>
      <c r="D87" s="133">
        <v>1</v>
      </c>
      <c r="E87" s="149" t="s">
        <v>198</v>
      </c>
      <c r="F87" s="142"/>
      <c r="G87" s="112">
        <f t="shared" si="2"/>
        <v>1</v>
      </c>
    </row>
    <row r="88" spans="1:7" ht="30">
      <c r="A88" s="124" t="s">
        <v>286</v>
      </c>
      <c r="B88" s="97" t="s">
        <v>220</v>
      </c>
      <c r="C88" s="98" t="s">
        <v>287</v>
      </c>
      <c r="D88" s="142" t="s">
        <v>198</v>
      </c>
      <c r="E88" s="149" t="s">
        <v>198</v>
      </c>
      <c r="F88" s="142">
        <v>1</v>
      </c>
      <c r="G88" s="112">
        <f t="shared" si="2"/>
        <v>1</v>
      </c>
    </row>
    <row r="89" spans="1:7">
      <c r="A89" s="124" t="s">
        <v>237</v>
      </c>
      <c r="B89" s="97" t="s">
        <v>220</v>
      </c>
      <c r="C89" s="122" t="s">
        <v>238</v>
      </c>
      <c r="D89" s="123">
        <v>1</v>
      </c>
      <c r="E89" s="149" t="s">
        <v>198</v>
      </c>
      <c r="F89" s="149" t="s">
        <v>198</v>
      </c>
      <c r="G89" s="112">
        <f t="shared" si="2"/>
        <v>1</v>
      </c>
    </row>
    <row r="90" spans="1:7" ht="30">
      <c r="A90" s="124" t="s">
        <v>239</v>
      </c>
      <c r="B90" s="97" t="s">
        <v>220</v>
      </c>
      <c r="C90" s="122" t="s">
        <v>240</v>
      </c>
      <c r="D90" s="123">
        <v>1</v>
      </c>
      <c r="E90" s="149" t="s">
        <v>198</v>
      </c>
      <c r="F90" s="149" t="s">
        <v>198</v>
      </c>
      <c r="G90" s="112">
        <f t="shared" si="2"/>
        <v>1</v>
      </c>
    </row>
    <row r="91" spans="1:7">
      <c r="A91" s="110" t="s">
        <v>320</v>
      </c>
      <c r="B91" s="97"/>
      <c r="C91" s="122"/>
      <c r="D91" s="123"/>
      <c r="E91" s="149"/>
      <c r="F91" s="149"/>
      <c r="G91" s="112"/>
    </row>
    <row r="92" spans="1:7">
      <c r="A92" s="124">
        <v>4.0999999999999996</v>
      </c>
      <c r="B92" s="97" t="s">
        <v>225</v>
      </c>
      <c r="C92" s="122" t="s">
        <v>228</v>
      </c>
      <c r="D92" s="123">
        <f>44376+'2021'!D20+'2021'!D39</f>
        <v>10206776</v>
      </c>
      <c r="E92" s="149" t="s">
        <v>198</v>
      </c>
      <c r="F92" s="149" t="s">
        <v>198</v>
      </c>
      <c r="G92" s="112">
        <f t="shared" si="2"/>
        <v>10206776</v>
      </c>
    </row>
    <row r="93" spans="1:7">
      <c r="A93" s="124">
        <v>4.2</v>
      </c>
      <c r="B93" s="97" t="s">
        <v>225</v>
      </c>
      <c r="C93" s="122" t="s">
        <v>229</v>
      </c>
      <c r="D93" s="123">
        <v>49</v>
      </c>
      <c r="E93" s="149" t="s">
        <v>198</v>
      </c>
      <c r="F93" s="149" t="s">
        <v>198</v>
      </c>
      <c r="G93" s="112">
        <f t="shared" si="2"/>
        <v>49</v>
      </c>
    </row>
    <row r="94" spans="1:7" ht="30">
      <c r="A94" s="124">
        <v>4.3</v>
      </c>
      <c r="B94" s="97" t="s">
        <v>225</v>
      </c>
      <c r="C94" s="122" t="s">
        <v>325</v>
      </c>
      <c r="D94" s="123">
        <v>2</v>
      </c>
      <c r="E94" s="149" t="s">
        <v>198</v>
      </c>
      <c r="F94" s="149" t="s">
        <v>198</v>
      </c>
      <c r="G94" s="112">
        <f t="shared" si="2"/>
        <v>2</v>
      </c>
    </row>
    <row r="95" spans="1:7">
      <c r="A95" s="124" t="s">
        <v>278</v>
      </c>
      <c r="B95" s="97" t="s">
        <v>220</v>
      </c>
      <c r="C95" s="122" t="s">
        <v>279</v>
      </c>
      <c r="D95" s="123">
        <f>1+'2021'!D24+'2021'!D43</f>
        <v>3</v>
      </c>
      <c r="E95" s="149" t="s">
        <v>198</v>
      </c>
      <c r="F95" s="149" t="s">
        <v>198</v>
      </c>
      <c r="G95" s="112">
        <f t="shared" si="2"/>
        <v>3</v>
      </c>
    </row>
    <row r="96" spans="1:7" ht="15" customHeight="1">
      <c r="A96" s="124" t="s">
        <v>241</v>
      </c>
      <c r="B96" s="97" t="s">
        <v>220</v>
      </c>
      <c r="C96" s="122" t="s">
        <v>242</v>
      </c>
      <c r="D96" s="123">
        <f>41+'2021'!D25+'2021'!D44</f>
        <v>44</v>
      </c>
      <c r="E96" s="149" t="s">
        <v>198</v>
      </c>
      <c r="F96" s="149" t="s">
        <v>198</v>
      </c>
      <c r="G96" s="112">
        <f t="shared" si="2"/>
        <v>44</v>
      </c>
    </row>
    <row r="97" spans="1:7" ht="30">
      <c r="A97" s="124" t="s">
        <v>326</v>
      </c>
      <c r="B97" s="97" t="s">
        <v>220</v>
      </c>
      <c r="C97" s="122" t="s">
        <v>327</v>
      </c>
      <c r="D97" s="123">
        <f>1+'2021'!D26</f>
        <v>7</v>
      </c>
      <c r="E97" s="149" t="s">
        <v>198</v>
      </c>
      <c r="F97" s="149" t="s">
        <v>198</v>
      </c>
      <c r="G97" s="112">
        <f t="shared" si="2"/>
        <v>7</v>
      </c>
    </row>
    <row r="98" spans="1:7">
      <c r="A98" s="124" t="s">
        <v>330</v>
      </c>
      <c r="B98" s="97" t="s">
        <v>220</v>
      </c>
      <c r="C98" s="122" t="s">
        <v>331</v>
      </c>
      <c r="D98" s="123">
        <v>1</v>
      </c>
      <c r="E98" s="149" t="s">
        <v>198</v>
      </c>
      <c r="F98" s="149" t="s">
        <v>198</v>
      </c>
      <c r="G98" s="112">
        <f t="shared" si="2"/>
        <v>1</v>
      </c>
    </row>
    <row r="99" spans="1:7">
      <c r="A99" s="110" t="s">
        <v>321</v>
      </c>
      <c r="B99" s="97"/>
      <c r="C99" s="122"/>
      <c r="D99" s="123"/>
      <c r="E99" s="149"/>
      <c r="F99" s="149"/>
      <c r="G99" s="112"/>
    </row>
    <row r="100" spans="1:7">
      <c r="A100" s="144">
        <v>5.0999999999999996</v>
      </c>
      <c r="B100" s="97" t="s">
        <v>225</v>
      </c>
      <c r="C100" s="122" t="s">
        <v>281</v>
      </c>
      <c r="D100" s="123">
        <f>1700000+'2021'!D64</f>
        <v>1952937</v>
      </c>
      <c r="E100" s="149" t="s">
        <v>198</v>
      </c>
      <c r="F100" s="149" t="s">
        <v>198</v>
      </c>
      <c r="G100" s="112">
        <f t="shared" si="2"/>
        <v>1952937</v>
      </c>
    </row>
    <row r="101" spans="1:7">
      <c r="A101" s="144">
        <v>5.2</v>
      </c>
      <c r="B101" s="97" t="s">
        <v>225</v>
      </c>
      <c r="C101" s="122" t="s">
        <v>346</v>
      </c>
      <c r="D101" s="123">
        <v>65835</v>
      </c>
      <c r="E101" s="149" t="s">
        <v>198</v>
      </c>
      <c r="F101" s="149" t="s">
        <v>198</v>
      </c>
      <c r="G101" s="112">
        <f t="shared" si="2"/>
        <v>65835</v>
      </c>
    </row>
    <row r="102" spans="1:7">
      <c r="A102" s="144">
        <v>5.3</v>
      </c>
      <c r="B102" s="97" t="s">
        <v>225</v>
      </c>
      <c r="C102" s="122" t="s">
        <v>347</v>
      </c>
      <c r="D102" s="123">
        <v>93870</v>
      </c>
      <c r="E102" s="149" t="s">
        <v>198</v>
      </c>
      <c r="F102" s="149" t="s">
        <v>198</v>
      </c>
      <c r="G102" s="112">
        <f t="shared" si="2"/>
        <v>93870</v>
      </c>
    </row>
    <row r="103" spans="1:7">
      <c r="A103" s="144" t="s">
        <v>252</v>
      </c>
      <c r="B103" s="97" t="s">
        <v>220</v>
      </c>
      <c r="C103" s="122" t="s">
        <v>253</v>
      </c>
      <c r="D103" s="123">
        <f>412+'2021'!D73</f>
        <v>429.47058823529414</v>
      </c>
      <c r="E103" s="149" t="s">
        <v>198</v>
      </c>
      <c r="F103" s="149" t="s">
        <v>198</v>
      </c>
      <c r="G103" s="112">
        <f t="shared" si="2"/>
        <v>429.47058823529414</v>
      </c>
    </row>
    <row r="104" spans="1:7">
      <c r="A104" s="144" t="s">
        <v>354</v>
      </c>
      <c r="B104" s="97" t="s">
        <v>220</v>
      </c>
      <c r="C104" s="122" t="s">
        <v>355</v>
      </c>
      <c r="D104" s="123">
        <v>48</v>
      </c>
      <c r="E104" s="149" t="s">
        <v>198</v>
      </c>
      <c r="F104" s="149" t="s">
        <v>198</v>
      </c>
      <c r="G104" s="112">
        <f t="shared" si="2"/>
        <v>48</v>
      </c>
    </row>
    <row r="105" spans="1:7" ht="30">
      <c r="A105" s="144" t="s">
        <v>340</v>
      </c>
      <c r="B105" s="97" t="s">
        <v>220</v>
      </c>
      <c r="C105" s="122" t="s">
        <v>341</v>
      </c>
      <c r="D105" s="123">
        <v>220000</v>
      </c>
      <c r="E105" s="149" t="s">
        <v>198</v>
      </c>
      <c r="F105" s="149" t="s">
        <v>198</v>
      </c>
      <c r="G105" s="112">
        <f t="shared" si="2"/>
        <v>220000</v>
      </c>
    </row>
    <row r="106" spans="1:7">
      <c r="A106" s="110" t="s">
        <v>317</v>
      </c>
      <c r="B106" s="116"/>
      <c r="C106" s="117"/>
      <c r="D106" s="143"/>
      <c r="E106" s="149"/>
      <c r="F106" s="149"/>
      <c r="G106" s="112"/>
    </row>
    <row r="107" spans="1:7">
      <c r="A107" s="124">
        <v>6.1</v>
      </c>
      <c r="B107" s="97" t="s">
        <v>225</v>
      </c>
      <c r="C107" s="98" t="s">
        <v>230</v>
      </c>
      <c r="D107" s="133">
        <f>49+'2021'!D21+'2021'!D49</f>
        <v>61</v>
      </c>
      <c r="E107" s="149" t="s">
        <v>198</v>
      </c>
      <c r="F107" s="149" t="s">
        <v>198</v>
      </c>
      <c r="G107" s="112">
        <f t="shared" si="2"/>
        <v>61</v>
      </c>
    </row>
    <row r="108" spans="1:7">
      <c r="A108" s="124">
        <v>6.2</v>
      </c>
      <c r="B108" s="97" t="s">
        <v>225</v>
      </c>
      <c r="C108" s="122" t="s">
        <v>261</v>
      </c>
      <c r="D108" s="123">
        <f>1+'2021'!D40</f>
        <v>2</v>
      </c>
      <c r="E108" s="123">
        <v>1</v>
      </c>
      <c r="F108" s="149" t="s">
        <v>198</v>
      </c>
      <c r="G108" s="112">
        <f t="shared" si="2"/>
        <v>3</v>
      </c>
    </row>
    <row r="109" spans="1:7" ht="30">
      <c r="A109" s="124" t="s">
        <v>255</v>
      </c>
      <c r="B109" s="97" t="s">
        <v>220</v>
      </c>
      <c r="C109" s="122" t="s">
        <v>256</v>
      </c>
      <c r="D109" s="123">
        <f>380+'2021'!D28+'2021'!D31+'2021'!D45+'2021'!D54+'2021'!D75</f>
        <v>35521</v>
      </c>
      <c r="E109" s="149" t="s">
        <v>198</v>
      </c>
      <c r="F109" s="149" t="s">
        <v>198</v>
      </c>
      <c r="G109" s="112">
        <f t="shared" si="2"/>
        <v>35521</v>
      </c>
    </row>
    <row r="110" spans="1:7" ht="30">
      <c r="A110" s="124" t="s">
        <v>243</v>
      </c>
      <c r="B110" s="97" t="s">
        <v>220</v>
      </c>
      <c r="C110" s="122" t="s">
        <v>244</v>
      </c>
      <c r="D110" s="123">
        <v>1</v>
      </c>
      <c r="E110" s="149" t="s">
        <v>198</v>
      </c>
      <c r="F110" s="149" t="s">
        <v>198</v>
      </c>
      <c r="G110" s="112">
        <f t="shared" si="2"/>
        <v>1</v>
      </c>
    </row>
    <row r="111" spans="1:7" ht="30">
      <c r="A111" s="124" t="s">
        <v>296</v>
      </c>
      <c r="B111" s="97" t="s">
        <v>220</v>
      </c>
      <c r="C111" s="122" t="s">
        <v>297</v>
      </c>
      <c r="D111" s="123">
        <v>1</v>
      </c>
      <c r="E111" s="149" t="s">
        <v>198</v>
      </c>
      <c r="F111" s="149" t="s">
        <v>198</v>
      </c>
      <c r="G111" s="112">
        <f t="shared" si="2"/>
        <v>1</v>
      </c>
    </row>
    <row r="112" spans="1:7" ht="30">
      <c r="A112" s="124" t="s">
        <v>245</v>
      </c>
      <c r="B112" s="97" t="s">
        <v>220</v>
      </c>
      <c r="C112" s="122" t="s">
        <v>246</v>
      </c>
      <c r="D112" s="123">
        <f>4</f>
        <v>4</v>
      </c>
      <c r="E112" s="123">
        <v>1</v>
      </c>
      <c r="F112" s="149" t="s">
        <v>198</v>
      </c>
      <c r="G112" s="112">
        <f t="shared" si="2"/>
        <v>5</v>
      </c>
    </row>
    <row r="113" spans="1:7">
      <c r="A113" s="124" t="s">
        <v>333</v>
      </c>
      <c r="B113" s="97" t="s">
        <v>220</v>
      </c>
      <c r="C113" s="122" t="s">
        <v>334</v>
      </c>
      <c r="D113" s="123">
        <f>1+'2021'!D55</f>
        <v>2</v>
      </c>
      <c r="E113" s="149" t="s">
        <v>198</v>
      </c>
      <c r="F113" s="149" t="s">
        <v>198</v>
      </c>
      <c r="G113" s="112">
        <f t="shared" si="2"/>
        <v>2</v>
      </c>
    </row>
    <row r="114" spans="1:7">
      <c r="A114" s="131" t="s">
        <v>318</v>
      </c>
      <c r="B114" s="116"/>
      <c r="C114" s="117"/>
      <c r="D114" s="141"/>
      <c r="E114" s="149"/>
      <c r="F114" s="149"/>
      <c r="G114" s="112"/>
    </row>
    <row r="115" spans="1:7">
      <c r="A115" s="124">
        <v>7.1</v>
      </c>
      <c r="B115" s="97" t="s">
        <v>225</v>
      </c>
      <c r="C115" s="122" t="s">
        <v>343</v>
      </c>
      <c r="D115" s="142">
        <v>227000000</v>
      </c>
      <c r="E115" s="149" t="s">
        <v>198</v>
      </c>
      <c r="F115" s="149" t="s">
        <v>198</v>
      </c>
      <c r="G115" s="112">
        <f t="shared" si="2"/>
        <v>227000000</v>
      </c>
    </row>
    <row r="116" spans="1:7" ht="30">
      <c r="A116" s="125" t="s">
        <v>222</v>
      </c>
      <c r="B116" s="126" t="s">
        <v>220</v>
      </c>
      <c r="C116" s="127" t="s">
        <v>223</v>
      </c>
      <c r="D116" s="128">
        <v>1</v>
      </c>
      <c r="E116" s="154" t="s">
        <v>198</v>
      </c>
      <c r="F116" s="154" t="s">
        <v>198</v>
      </c>
      <c r="G116" s="115">
        <f t="shared" si="2"/>
        <v>1</v>
      </c>
    </row>
  </sheetData>
  <phoneticPr fontId="31" type="noConversion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64DC-9F6F-1C46-9C79-D1478D32B272}">
  <dimension ref="A1:D43"/>
  <sheetViews>
    <sheetView zoomScale="125" zoomScaleNormal="125" workbookViewId="0">
      <selection activeCell="C8" sqref="C8"/>
    </sheetView>
  </sheetViews>
  <sheetFormatPr defaultColWidth="10.875" defaultRowHeight="15.95"/>
  <cols>
    <col min="1" max="2" width="10.875" style="86"/>
    <col min="3" max="3" width="65" style="86" customWidth="1"/>
    <col min="4" max="4" width="13.625" style="146" customWidth="1"/>
    <col min="5" max="16384" width="10.875" style="86"/>
  </cols>
  <sheetData>
    <row r="1" spans="1:4">
      <c r="A1" s="91" t="s">
        <v>0</v>
      </c>
    </row>
    <row r="2" spans="1:4">
      <c r="A2" s="91" t="s">
        <v>358</v>
      </c>
      <c r="B2" s="83"/>
      <c r="C2" s="84"/>
      <c r="D2" s="147"/>
    </row>
    <row r="3" spans="1:4">
      <c r="A3" s="91" t="s">
        <v>211</v>
      </c>
      <c r="B3" s="88"/>
      <c r="C3" s="84"/>
      <c r="D3" s="147"/>
    </row>
    <row r="4" spans="1:4">
      <c r="A4" s="79" t="s">
        <v>359</v>
      </c>
      <c r="B4" s="88"/>
      <c r="C4" s="84"/>
      <c r="D4" s="147"/>
    </row>
    <row r="5" spans="1:4">
      <c r="A5" s="87"/>
      <c r="B5" s="88"/>
      <c r="C5" s="84"/>
      <c r="D5" s="147"/>
    </row>
    <row r="6" spans="1:4">
      <c r="A6" s="102" t="s">
        <v>213</v>
      </c>
      <c r="B6" s="102" t="s">
        <v>214</v>
      </c>
      <c r="C6" s="103" t="s">
        <v>215</v>
      </c>
      <c r="D6" s="103" t="s">
        <v>216</v>
      </c>
    </row>
    <row r="7" spans="1:4" s="89" customFormat="1" ht="15.95" customHeight="1">
      <c r="A7" s="93" t="s">
        <v>217</v>
      </c>
      <c r="B7" s="93"/>
      <c r="C7" s="94"/>
      <c r="D7" s="135"/>
    </row>
    <row r="8" spans="1:4" s="137" customFormat="1" ht="15.95" customHeight="1">
      <c r="A8" s="96" t="s">
        <v>360</v>
      </c>
      <c r="B8" s="97"/>
      <c r="C8" s="98"/>
      <c r="D8" s="133"/>
    </row>
    <row r="9" spans="1:4" s="148" customFormat="1" ht="15.95" customHeight="1">
      <c r="A9" s="97">
        <v>1.1000000000000001</v>
      </c>
      <c r="B9" s="97" t="s">
        <v>225</v>
      </c>
      <c r="C9" s="98" t="s">
        <v>268</v>
      </c>
      <c r="D9" s="150">
        <v>22300000</v>
      </c>
    </row>
    <row r="10" spans="1:4" s="148" customFormat="1" ht="15.95" customHeight="1">
      <c r="A10" s="97">
        <v>6.2</v>
      </c>
      <c r="B10" s="97" t="s">
        <v>225</v>
      </c>
      <c r="C10" s="98" t="s">
        <v>261</v>
      </c>
      <c r="D10" s="150">
        <v>1</v>
      </c>
    </row>
    <row r="11" spans="1:4" s="148" customFormat="1" ht="15.95" customHeight="1">
      <c r="A11" s="97" t="s">
        <v>361</v>
      </c>
      <c r="B11" s="97" t="s">
        <v>220</v>
      </c>
      <c r="C11" s="98" t="s">
        <v>362</v>
      </c>
      <c r="D11" s="150">
        <v>5</v>
      </c>
    </row>
    <row r="12" spans="1:4" s="148" customFormat="1" ht="15.95" customHeight="1">
      <c r="A12" s="97" t="s">
        <v>363</v>
      </c>
      <c r="B12" s="97" t="s">
        <v>220</v>
      </c>
      <c r="C12" s="98" t="s">
        <v>364</v>
      </c>
      <c r="D12" s="150">
        <v>5</v>
      </c>
    </row>
    <row r="13" spans="1:4" s="148" customFormat="1" ht="15.95" customHeight="1">
      <c r="A13" s="97" t="s">
        <v>255</v>
      </c>
      <c r="B13" s="97" t="s">
        <v>220</v>
      </c>
      <c r="C13" s="98" t="s">
        <v>256</v>
      </c>
      <c r="D13" s="150">
        <v>60</v>
      </c>
    </row>
    <row r="14" spans="1:4" s="148" customFormat="1" ht="15.95" customHeight="1">
      <c r="A14" s="97" t="s">
        <v>365</v>
      </c>
      <c r="B14" s="97" t="s">
        <v>220</v>
      </c>
      <c r="C14" s="98" t="s">
        <v>366</v>
      </c>
      <c r="D14" s="150">
        <v>7</v>
      </c>
    </row>
    <row r="15" spans="1:4" s="130" customFormat="1" ht="15.95" customHeight="1">
      <c r="A15" s="96" t="s">
        <v>367</v>
      </c>
      <c r="B15" s="96"/>
      <c r="C15" s="100"/>
      <c r="D15" s="158"/>
    </row>
    <row r="16" spans="1:4" s="148" customFormat="1" ht="15.95" customHeight="1">
      <c r="A16" s="97">
        <v>1.2</v>
      </c>
      <c r="B16" s="97" t="s">
        <v>225</v>
      </c>
      <c r="C16" s="98" t="s">
        <v>269</v>
      </c>
      <c r="D16" s="150">
        <v>2329</v>
      </c>
    </row>
    <row r="17" spans="1:4" s="148" customFormat="1" ht="15.95" customHeight="1">
      <c r="A17" s="97">
        <v>2.1</v>
      </c>
      <c r="B17" s="97" t="s">
        <v>225</v>
      </c>
      <c r="C17" s="98" t="s">
        <v>270</v>
      </c>
      <c r="D17" s="150">
        <v>1001.47</v>
      </c>
    </row>
    <row r="18" spans="1:4" s="148" customFormat="1" ht="15.95" customHeight="1">
      <c r="A18" s="97" t="s">
        <v>231</v>
      </c>
      <c r="B18" s="97" t="s">
        <v>220</v>
      </c>
      <c r="C18" s="98" t="s">
        <v>232</v>
      </c>
      <c r="D18" s="150">
        <v>120</v>
      </c>
    </row>
    <row r="19" spans="1:4" s="148" customFormat="1" ht="15.95" customHeight="1">
      <c r="A19" s="97" t="s">
        <v>233</v>
      </c>
      <c r="B19" s="97" t="s">
        <v>220</v>
      </c>
      <c r="C19" s="98" t="s">
        <v>234</v>
      </c>
      <c r="D19" s="150">
        <v>994</v>
      </c>
    </row>
    <row r="20" spans="1:4" s="148" customFormat="1" ht="15.95" customHeight="1">
      <c r="A20" s="97" t="s">
        <v>368</v>
      </c>
      <c r="B20" s="97" t="s">
        <v>220</v>
      </c>
      <c r="C20" s="98" t="s">
        <v>369</v>
      </c>
      <c r="D20" s="150">
        <v>63800000</v>
      </c>
    </row>
    <row r="21" spans="1:4" s="148" customFormat="1" ht="15.95" customHeight="1">
      <c r="A21" s="97" t="s">
        <v>304</v>
      </c>
      <c r="B21" s="97" t="s">
        <v>220</v>
      </c>
      <c r="C21" s="98" t="s">
        <v>305</v>
      </c>
      <c r="D21" s="150">
        <v>1</v>
      </c>
    </row>
    <row r="22" spans="1:4" s="148" customFormat="1" ht="15.95" customHeight="1">
      <c r="A22" s="97" t="s">
        <v>370</v>
      </c>
      <c r="B22" s="97" t="s">
        <v>220</v>
      </c>
      <c r="C22" s="98" t="s">
        <v>371</v>
      </c>
      <c r="D22" s="150">
        <v>1</v>
      </c>
    </row>
    <row r="23" spans="1:4" s="148" customFormat="1" ht="15.95" customHeight="1">
      <c r="A23" s="97" t="s">
        <v>243</v>
      </c>
      <c r="B23" s="97" t="s">
        <v>220</v>
      </c>
      <c r="C23" s="98" t="s">
        <v>244</v>
      </c>
      <c r="D23" s="150">
        <v>2</v>
      </c>
    </row>
    <row r="24" spans="1:4" s="148" customFormat="1" ht="15.95" customHeight="1">
      <c r="A24" s="97" t="s">
        <v>245</v>
      </c>
      <c r="B24" s="97" t="s">
        <v>220</v>
      </c>
      <c r="C24" s="98" t="s">
        <v>246</v>
      </c>
      <c r="D24" s="150">
        <v>1</v>
      </c>
    </row>
    <row r="25" spans="1:4" s="130" customFormat="1" ht="15.95" customHeight="1">
      <c r="A25" s="96" t="s">
        <v>372</v>
      </c>
      <c r="B25" s="96"/>
      <c r="C25" s="100"/>
      <c r="D25" s="158"/>
    </row>
    <row r="26" spans="1:4" s="148" customFormat="1" ht="15.95" customHeight="1">
      <c r="A26" s="97">
        <v>3.1</v>
      </c>
      <c r="B26" s="97" t="s">
        <v>225</v>
      </c>
      <c r="C26" s="98" t="s">
        <v>226</v>
      </c>
      <c r="D26" s="150">
        <v>78000</v>
      </c>
    </row>
    <row r="27" spans="1:4" s="148" customFormat="1" ht="15.95" customHeight="1">
      <c r="A27" s="97">
        <v>5.0999999999999996</v>
      </c>
      <c r="B27" s="97" t="s">
        <v>225</v>
      </c>
      <c r="C27" s="98" t="s">
        <v>281</v>
      </c>
      <c r="D27" s="150">
        <v>300000</v>
      </c>
    </row>
    <row r="28" spans="1:4" s="148" customFormat="1" ht="15.95" customHeight="1">
      <c r="A28" s="97" t="s">
        <v>282</v>
      </c>
      <c r="B28" s="97" t="s">
        <v>220</v>
      </c>
      <c r="C28" s="98" t="s">
        <v>283</v>
      </c>
      <c r="D28" s="150">
        <v>18563</v>
      </c>
    </row>
    <row r="29" spans="1:4" s="148" customFormat="1" ht="15.95" customHeight="1">
      <c r="A29" s="97" t="s">
        <v>233</v>
      </c>
      <c r="B29" s="97" t="s">
        <v>220</v>
      </c>
      <c r="C29" s="98" t="s">
        <v>234</v>
      </c>
      <c r="D29" s="150">
        <v>150000</v>
      </c>
    </row>
    <row r="30" spans="1:4" s="148" customFormat="1" ht="15.95" customHeight="1">
      <c r="A30" s="97" t="s">
        <v>368</v>
      </c>
      <c r="B30" s="97" t="s">
        <v>220</v>
      </c>
      <c r="C30" s="98" t="s">
        <v>369</v>
      </c>
      <c r="D30" s="150">
        <v>0</v>
      </c>
    </row>
    <row r="31" spans="1:4" s="148" customFormat="1" ht="15.95" customHeight="1">
      <c r="A31" s="97" t="s">
        <v>258</v>
      </c>
      <c r="B31" s="97" t="s">
        <v>220</v>
      </c>
      <c r="C31" s="98" t="s">
        <v>259</v>
      </c>
      <c r="D31" s="150">
        <v>8</v>
      </c>
    </row>
    <row r="32" spans="1:4" s="148" customFormat="1" ht="15.95" customHeight="1">
      <c r="A32" s="97" t="s">
        <v>235</v>
      </c>
      <c r="B32" s="97" t="s">
        <v>220</v>
      </c>
      <c r="C32" s="98" t="s">
        <v>236</v>
      </c>
      <c r="D32" s="150">
        <v>217.2</v>
      </c>
    </row>
    <row r="33" spans="1:4" s="137" customFormat="1" ht="15.95" customHeight="1">
      <c r="A33" s="97" t="s">
        <v>304</v>
      </c>
      <c r="B33" s="97" t="s">
        <v>220</v>
      </c>
      <c r="C33" s="98" t="s">
        <v>305</v>
      </c>
      <c r="D33" s="150">
        <v>1</v>
      </c>
    </row>
    <row r="34" spans="1:4" s="148" customFormat="1" ht="15.95" customHeight="1">
      <c r="A34" s="97" t="s">
        <v>252</v>
      </c>
      <c r="B34" s="97" t="s">
        <v>220</v>
      </c>
      <c r="C34" s="98" t="s">
        <v>253</v>
      </c>
      <c r="D34" s="150">
        <v>8</v>
      </c>
    </row>
    <row r="35" spans="1:4" s="130" customFormat="1" ht="15.95" customHeight="1">
      <c r="A35" s="96" t="s">
        <v>373</v>
      </c>
      <c r="B35" s="96"/>
      <c r="C35" s="100"/>
      <c r="D35" s="158"/>
    </row>
    <row r="36" spans="1:4" s="148" customFormat="1" ht="15.95" customHeight="1">
      <c r="A36" s="97">
        <v>6.1</v>
      </c>
      <c r="B36" s="97" t="s">
        <v>225</v>
      </c>
      <c r="C36" s="98" t="s">
        <v>230</v>
      </c>
      <c r="D36" s="150">
        <v>2</v>
      </c>
    </row>
    <row r="37" spans="1:4" s="148" customFormat="1" ht="15.95" customHeight="1">
      <c r="A37" s="97" t="s">
        <v>243</v>
      </c>
      <c r="B37" s="97" t="s">
        <v>220</v>
      </c>
      <c r="C37" s="98" t="s">
        <v>244</v>
      </c>
      <c r="D37" s="150">
        <v>12</v>
      </c>
    </row>
    <row r="38" spans="1:4" s="148" customFormat="1" ht="15.95" customHeight="1">
      <c r="A38" s="97" t="s">
        <v>365</v>
      </c>
      <c r="B38" s="97" t="s">
        <v>220</v>
      </c>
      <c r="C38" s="98" t="s">
        <v>366</v>
      </c>
      <c r="D38" s="150">
        <v>6</v>
      </c>
    </row>
    <row r="39" spans="1:4" s="148" customFormat="1" ht="15.95" customHeight="1">
      <c r="A39" s="97" t="s">
        <v>263</v>
      </c>
      <c r="B39" s="97" t="s">
        <v>220</v>
      </c>
      <c r="C39" s="98" t="s">
        <v>264</v>
      </c>
      <c r="D39" s="150">
        <v>3</v>
      </c>
    </row>
    <row r="40" spans="1:4" s="148" customFormat="1" ht="15.95" customHeight="1">
      <c r="A40" s="97" t="s">
        <v>333</v>
      </c>
      <c r="B40" s="97" t="s">
        <v>220</v>
      </c>
      <c r="C40" s="98" t="s">
        <v>334</v>
      </c>
      <c r="D40" s="150">
        <v>1</v>
      </c>
    </row>
    <row r="41" spans="1:4" s="89" customFormat="1" ht="15" customHeight="1">
      <c r="A41" s="155" t="s">
        <v>247</v>
      </c>
      <c r="B41" s="155"/>
      <c r="C41" s="156"/>
      <c r="D41" s="157">
        <v>0</v>
      </c>
    </row>
    <row r="42" spans="1:4" s="89" customFormat="1" ht="15" customHeight="1">
      <c r="A42" s="155" t="s">
        <v>248</v>
      </c>
      <c r="B42" s="155"/>
      <c r="C42" s="156"/>
      <c r="D42" s="157">
        <v>0</v>
      </c>
    </row>
    <row r="43" spans="1:4">
      <c r="D43" s="152"/>
    </row>
  </sheetData>
  <hyperlinks>
    <hyperlink ref="A4" r:id="rId1" xr:uid="{DD08EFEA-763A-D642-A8C4-81E30ECA3B3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3517-3D8D-E444-8D1C-8A4530EDA63B}">
  <dimension ref="A1:G148"/>
  <sheetViews>
    <sheetView tabSelected="1" topLeftCell="A146" zoomScale="120" zoomScaleNormal="120" workbookViewId="0">
      <selection activeCell="A121" sqref="A121:G148"/>
    </sheetView>
  </sheetViews>
  <sheetFormatPr defaultColWidth="10.875" defaultRowHeight="15.95"/>
  <cols>
    <col min="1" max="1" width="13.125" style="86" customWidth="1"/>
    <col min="2" max="2" width="10.875" style="86"/>
    <col min="3" max="3" width="65" style="86" customWidth="1"/>
    <col min="4" max="4" width="13.625" style="90" customWidth="1"/>
    <col min="5" max="16384" width="10.875" style="86"/>
  </cols>
  <sheetData>
    <row r="1" spans="1:7">
      <c r="A1" s="91" t="s">
        <v>0</v>
      </c>
    </row>
    <row r="2" spans="1:7">
      <c r="A2" s="91"/>
      <c r="B2" s="83"/>
      <c r="C2" s="84"/>
      <c r="D2" s="85"/>
    </row>
    <row r="3" spans="1:7">
      <c r="A3" s="138">
        <v>2019</v>
      </c>
    </row>
    <row r="4" spans="1:7">
      <c r="A4" s="107" t="s">
        <v>307</v>
      </c>
      <c r="B4" s="108" t="s">
        <v>214</v>
      </c>
      <c r="C4" s="108" t="s">
        <v>308</v>
      </c>
      <c r="D4" s="108" t="s">
        <v>309</v>
      </c>
      <c r="E4" s="108" t="s">
        <v>310</v>
      </c>
      <c r="F4" s="108" t="s">
        <v>311</v>
      </c>
      <c r="G4" s="109" t="s">
        <v>312</v>
      </c>
    </row>
    <row r="5" spans="1:7">
      <c r="A5" s="110" t="s">
        <v>313</v>
      </c>
      <c r="B5" s="116"/>
      <c r="C5" s="117"/>
      <c r="D5" s="118"/>
      <c r="E5" s="118"/>
      <c r="F5" s="116"/>
      <c r="G5" s="111"/>
    </row>
    <row r="6" spans="1:7">
      <c r="A6" s="124" t="s">
        <v>231</v>
      </c>
      <c r="B6" s="97" t="s">
        <v>220</v>
      </c>
      <c r="C6" s="98" t="s">
        <v>232</v>
      </c>
      <c r="D6" s="99">
        <v>340</v>
      </c>
      <c r="E6" s="119">
        <v>0</v>
      </c>
      <c r="F6" s="119">
        <v>0</v>
      </c>
      <c r="G6" s="112">
        <f>SUM(D6:F6)</f>
        <v>340</v>
      </c>
    </row>
    <row r="7" spans="1:7">
      <c r="A7" s="110" t="s">
        <v>314</v>
      </c>
      <c r="B7" s="116"/>
      <c r="C7" s="117"/>
      <c r="D7" s="120"/>
      <c r="E7" s="119"/>
      <c r="F7" s="119"/>
      <c r="G7" s="112"/>
    </row>
    <row r="8" spans="1:7">
      <c r="A8" s="124" t="s">
        <v>233</v>
      </c>
      <c r="B8" s="97" t="s">
        <v>220</v>
      </c>
      <c r="C8" s="98" t="s">
        <v>234</v>
      </c>
      <c r="D8" s="99">
        <v>18212.956999999999</v>
      </c>
      <c r="E8" s="119">
        <v>0</v>
      </c>
      <c r="F8" s="119">
        <v>0</v>
      </c>
      <c r="G8" s="112">
        <f t="shared" ref="G8:G25" si="0">SUM(D8:F8)</f>
        <v>18212.956999999999</v>
      </c>
    </row>
    <row r="9" spans="1:7">
      <c r="A9" s="110" t="s">
        <v>315</v>
      </c>
      <c r="B9" s="116"/>
      <c r="C9" s="117"/>
      <c r="D9" s="121"/>
      <c r="E9" s="119"/>
      <c r="F9" s="119"/>
      <c r="G9" s="112"/>
    </row>
    <row r="10" spans="1:7">
      <c r="A10" s="124">
        <v>3.1</v>
      </c>
      <c r="B10" s="97" t="s">
        <v>225</v>
      </c>
      <c r="C10" s="98" t="s">
        <v>226</v>
      </c>
      <c r="D10" s="99">
        <v>2788693.1363636362</v>
      </c>
      <c r="E10" s="119">
        <v>0</v>
      </c>
      <c r="F10" s="119">
        <v>0</v>
      </c>
      <c r="G10" s="112">
        <f t="shared" si="0"/>
        <v>2788693.1363636362</v>
      </c>
    </row>
    <row r="11" spans="1:7">
      <c r="A11" s="124">
        <v>3.3</v>
      </c>
      <c r="B11" s="97" t="s">
        <v>225</v>
      </c>
      <c r="C11" s="98" t="s">
        <v>227</v>
      </c>
      <c r="D11" s="99">
        <v>600000</v>
      </c>
      <c r="E11" s="119">
        <v>0</v>
      </c>
      <c r="F11" s="119">
        <v>0</v>
      </c>
      <c r="G11" s="112">
        <f t="shared" si="0"/>
        <v>600000</v>
      </c>
    </row>
    <row r="12" spans="1:7">
      <c r="A12" s="124" t="s">
        <v>235</v>
      </c>
      <c r="B12" s="97" t="s">
        <v>220</v>
      </c>
      <c r="C12" s="122" t="s">
        <v>236</v>
      </c>
      <c r="D12" s="123">
        <v>12000</v>
      </c>
      <c r="E12" s="119">
        <v>0</v>
      </c>
      <c r="F12" s="119">
        <v>0</v>
      </c>
      <c r="G12" s="112">
        <f t="shared" si="0"/>
        <v>12000</v>
      </c>
    </row>
    <row r="13" spans="1:7">
      <c r="A13" s="124" t="s">
        <v>237</v>
      </c>
      <c r="B13" s="97" t="s">
        <v>220</v>
      </c>
      <c r="C13" s="122" t="s">
        <v>238</v>
      </c>
      <c r="D13" s="123">
        <v>1</v>
      </c>
      <c r="E13" s="119">
        <v>0</v>
      </c>
      <c r="F13" s="119">
        <v>0</v>
      </c>
      <c r="G13" s="112">
        <f t="shared" si="0"/>
        <v>1</v>
      </c>
    </row>
    <row r="14" spans="1:7" ht="15.95" customHeight="1">
      <c r="A14" s="124" t="s">
        <v>239</v>
      </c>
      <c r="B14" s="97" t="s">
        <v>220</v>
      </c>
      <c r="C14" s="122" t="s">
        <v>240</v>
      </c>
      <c r="D14" s="123">
        <v>1</v>
      </c>
      <c r="E14" s="119">
        <v>0</v>
      </c>
      <c r="F14" s="119">
        <v>0</v>
      </c>
      <c r="G14" s="112">
        <f t="shared" si="0"/>
        <v>1</v>
      </c>
    </row>
    <row r="15" spans="1:7">
      <c r="A15" s="110" t="s">
        <v>316</v>
      </c>
      <c r="B15" s="116"/>
      <c r="C15" s="117"/>
      <c r="D15" s="121"/>
      <c r="E15" s="119"/>
      <c r="F15" s="119"/>
      <c r="G15" s="112"/>
    </row>
    <row r="16" spans="1:7">
      <c r="A16" s="124">
        <v>4.0999999999999996</v>
      </c>
      <c r="B16" s="97" t="s">
        <v>225</v>
      </c>
      <c r="C16" s="122" t="s">
        <v>228</v>
      </c>
      <c r="D16" s="123">
        <v>600000</v>
      </c>
      <c r="E16" s="119">
        <v>0</v>
      </c>
      <c r="F16" s="119">
        <v>0</v>
      </c>
      <c r="G16" s="112">
        <f t="shared" si="0"/>
        <v>600000</v>
      </c>
    </row>
    <row r="17" spans="1:7">
      <c r="A17" s="124">
        <v>4.2</v>
      </c>
      <c r="B17" s="97" t="s">
        <v>225</v>
      </c>
      <c r="C17" s="122" t="s">
        <v>229</v>
      </c>
      <c r="D17" s="123">
        <v>3</v>
      </c>
      <c r="E17" s="119">
        <v>0</v>
      </c>
      <c r="F17" s="119">
        <v>0</v>
      </c>
      <c r="G17" s="112">
        <f t="shared" si="0"/>
        <v>3</v>
      </c>
    </row>
    <row r="18" spans="1:7">
      <c r="A18" s="124" t="s">
        <v>241</v>
      </c>
      <c r="B18" s="97" t="s">
        <v>220</v>
      </c>
      <c r="C18" s="122" t="s">
        <v>242</v>
      </c>
      <c r="D18" s="123">
        <v>1</v>
      </c>
      <c r="E18" s="119">
        <v>0</v>
      </c>
      <c r="F18" s="119">
        <v>0</v>
      </c>
      <c r="G18" s="112">
        <f t="shared" si="0"/>
        <v>1</v>
      </c>
    </row>
    <row r="19" spans="1:7" s="130" customFormat="1">
      <c r="A19" s="110" t="s">
        <v>317</v>
      </c>
      <c r="B19" s="116"/>
      <c r="C19" s="117"/>
      <c r="D19" s="120"/>
      <c r="E19" s="129"/>
      <c r="F19" s="129"/>
      <c r="G19" s="113"/>
    </row>
    <row r="20" spans="1:7">
      <c r="A20" s="124">
        <v>6.1</v>
      </c>
      <c r="B20" s="97" t="s">
        <v>225</v>
      </c>
      <c r="C20" s="122" t="s">
        <v>230</v>
      </c>
      <c r="D20" s="123">
        <v>7</v>
      </c>
      <c r="E20" s="119">
        <v>0</v>
      </c>
      <c r="F20" s="119">
        <v>0</v>
      </c>
      <c r="G20" s="112">
        <f t="shared" si="0"/>
        <v>7</v>
      </c>
    </row>
    <row r="21" spans="1:7" ht="15.95" customHeight="1">
      <c r="A21" s="124" t="s">
        <v>243</v>
      </c>
      <c r="B21" s="97" t="s">
        <v>220</v>
      </c>
      <c r="C21" s="122" t="s">
        <v>244</v>
      </c>
      <c r="D21" s="123">
        <v>27</v>
      </c>
      <c r="E21" s="119">
        <v>0</v>
      </c>
      <c r="F21" s="119">
        <v>0</v>
      </c>
      <c r="G21" s="112">
        <f t="shared" si="0"/>
        <v>27</v>
      </c>
    </row>
    <row r="22" spans="1:7" ht="15.95" customHeight="1">
      <c r="A22" s="124" t="s">
        <v>245</v>
      </c>
      <c r="B22" s="97" t="s">
        <v>220</v>
      </c>
      <c r="C22" s="122" t="s">
        <v>246</v>
      </c>
      <c r="D22" s="123">
        <v>2</v>
      </c>
      <c r="E22" s="119">
        <v>0</v>
      </c>
      <c r="F22" s="119">
        <v>0</v>
      </c>
      <c r="G22" s="112">
        <f t="shared" si="0"/>
        <v>2</v>
      </c>
    </row>
    <row r="23" spans="1:7" s="132" customFormat="1">
      <c r="A23" s="131" t="s">
        <v>318</v>
      </c>
      <c r="B23" s="116"/>
      <c r="C23" s="117"/>
      <c r="D23" s="121"/>
      <c r="E23" s="118"/>
      <c r="F23" s="118"/>
      <c r="G23" s="113"/>
    </row>
    <row r="24" spans="1:7">
      <c r="A24" s="124" t="s">
        <v>219</v>
      </c>
      <c r="B24" s="97" t="s">
        <v>220</v>
      </c>
      <c r="C24" s="122" t="s">
        <v>221</v>
      </c>
      <c r="D24" s="123">
        <v>4</v>
      </c>
      <c r="E24" s="119">
        <v>0</v>
      </c>
      <c r="F24" s="119">
        <v>0</v>
      </c>
      <c r="G24" s="112">
        <f t="shared" si="0"/>
        <v>4</v>
      </c>
    </row>
    <row r="25" spans="1:7" ht="14.1" customHeight="1">
      <c r="A25" s="125" t="s">
        <v>222</v>
      </c>
      <c r="B25" s="126" t="s">
        <v>220</v>
      </c>
      <c r="C25" s="127" t="s">
        <v>223</v>
      </c>
      <c r="D25" s="128">
        <v>11</v>
      </c>
      <c r="E25" s="114">
        <v>0</v>
      </c>
      <c r="F25" s="114">
        <v>0</v>
      </c>
      <c r="G25" s="115">
        <f t="shared" si="0"/>
        <v>11</v>
      </c>
    </row>
    <row r="27" spans="1:7">
      <c r="A27" s="139">
        <v>2020</v>
      </c>
      <c r="B27" s="83"/>
      <c r="C27" s="84"/>
      <c r="D27" s="85"/>
    </row>
    <row r="28" spans="1:7">
      <c r="A28" s="107" t="s">
        <v>307</v>
      </c>
      <c r="B28" s="108" t="s">
        <v>214</v>
      </c>
      <c r="C28" s="108" t="s">
        <v>308</v>
      </c>
      <c r="D28" s="140" t="s">
        <v>309</v>
      </c>
      <c r="E28" s="140" t="s">
        <v>310</v>
      </c>
      <c r="F28" s="140" t="s">
        <v>311</v>
      </c>
      <c r="G28" s="109" t="s">
        <v>312</v>
      </c>
    </row>
    <row r="29" spans="1:7">
      <c r="A29" s="110" t="s">
        <v>313</v>
      </c>
      <c r="B29" s="116"/>
      <c r="C29" s="117"/>
      <c r="D29" s="141"/>
      <c r="E29" s="83"/>
      <c r="F29" s="83"/>
      <c r="G29" s="112"/>
    </row>
    <row r="30" spans="1:7" ht="30">
      <c r="A30" s="124">
        <v>1.1000000000000001</v>
      </c>
      <c r="B30" s="97" t="s">
        <v>225</v>
      </c>
      <c r="C30" s="98" t="s">
        <v>268</v>
      </c>
      <c r="D30" s="133">
        <f>5119+2589000</f>
        <v>2594119</v>
      </c>
      <c r="E30" s="123">
        <v>0</v>
      </c>
      <c r="F30" s="142">
        <v>0</v>
      </c>
      <c r="G30" s="112">
        <f t="shared" ref="G30:G68" si="1">SUM(D30:F30)</f>
        <v>2594119</v>
      </c>
    </row>
    <row r="31" spans="1:7">
      <c r="A31" s="124">
        <v>1.2</v>
      </c>
      <c r="B31" s="97" t="s">
        <v>225</v>
      </c>
      <c r="C31" s="98" t="s">
        <v>269</v>
      </c>
      <c r="D31" s="133">
        <v>3927</v>
      </c>
      <c r="E31" s="123">
        <v>1733</v>
      </c>
      <c r="F31" s="142">
        <v>0</v>
      </c>
      <c r="G31" s="112">
        <f t="shared" si="1"/>
        <v>5660</v>
      </c>
    </row>
    <row r="32" spans="1:7">
      <c r="A32" s="124" t="s">
        <v>231</v>
      </c>
      <c r="B32" s="97" t="s">
        <v>220</v>
      </c>
      <c r="C32" s="98" t="s">
        <v>232</v>
      </c>
      <c r="D32" s="133">
        <f>45273+17349100</f>
        <v>17394373</v>
      </c>
      <c r="E32" s="123">
        <v>0</v>
      </c>
      <c r="F32" s="142">
        <v>160</v>
      </c>
      <c r="G32" s="112">
        <f t="shared" si="1"/>
        <v>17394533</v>
      </c>
    </row>
    <row r="33" spans="1:7">
      <c r="A33" s="124" t="s">
        <v>290</v>
      </c>
      <c r="B33" s="97" t="s">
        <v>220</v>
      </c>
      <c r="C33" s="98" t="s">
        <v>291</v>
      </c>
      <c r="D33" s="133">
        <v>1</v>
      </c>
      <c r="E33" s="123">
        <v>0</v>
      </c>
      <c r="F33" s="142">
        <v>0</v>
      </c>
      <c r="G33" s="112">
        <f t="shared" si="1"/>
        <v>1</v>
      </c>
    </row>
    <row r="34" spans="1:7">
      <c r="A34" s="124" t="s">
        <v>271</v>
      </c>
      <c r="B34" s="97" t="s">
        <v>220</v>
      </c>
      <c r="C34" s="98" t="s">
        <v>272</v>
      </c>
      <c r="D34" s="133">
        <f>50+7+70312</f>
        <v>70369</v>
      </c>
      <c r="E34" s="123">
        <v>0</v>
      </c>
      <c r="F34" s="142">
        <v>5</v>
      </c>
      <c r="G34" s="112">
        <f t="shared" si="1"/>
        <v>70374</v>
      </c>
    </row>
    <row r="35" spans="1:7">
      <c r="A35" s="124" t="s">
        <v>292</v>
      </c>
      <c r="B35" s="97" t="s">
        <v>220</v>
      </c>
      <c r="C35" s="98" t="s">
        <v>293</v>
      </c>
      <c r="D35" s="133">
        <v>1</v>
      </c>
      <c r="E35" s="123">
        <v>0</v>
      </c>
      <c r="F35" s="142">
        <v>0</v>
      </c>
      <c r="G35" s="112">
        <f t="shared" si="1"/>
        <v>1</v>
      </c>
    </row>
    <row r="36" spans="1:7">
      <c r="A36" s="110" t="s">
        <v>314</v>
      </c>
      <c r="B36" s="116"/>
      <c r="C36" s="117"/>
      <c r="D36" s="143"/>
      <c r="E36" s="123"/>
      <c r="F36" s="142"/>
      <c r="G36" s="112"/>
    </row>
    <row r="37" spans="1:7">
      <c r="A37" s="124">
        <v>2.1</v>
      </c>
      <c r="B37" s="97" t="s">
        <v>225</v>
      </c>
      <c r="C37" s="122" t="s">
        <v>270</v>
      </c>
      <c r="D37" s="123">
        <f>872+105404</f>
        <v>106276</v>
      </c>
      <c r="E37" s="123">
        <v>0</v>
      </c>
      <c r="F37" s="142">
        <v>0</v>
      </c>
      <c r="G37" s="112">
        <f t="shared" si="1"/>
        <v>106276</v>
      </c>
    </row>
    <row r="38" spans="1:7">
      <c r="A38" s="124">
        <v>2.2000000000000002</v>
      </c>
      <c r="B38" s="97" t="s">
        <v>225</v>
      </c>
      <c r="C38" s="122" t="s">
        <v>289</v>
      </c>
      <c r="D38" s="123">
        <v>46703</v>
      </c>
      <c r="E38" s="123">
        <v>0</v>
      </c>
      <c r="F38" s="142">
        <v>0</v>
      </c>
      <c r="G38" s="112">
        <f t="shared" si="1"/>
        <v>46703</v>
      </c>
    </row>
    <row r="39" spans="1:7">
      <c r="A39" s="124" t="s">
        <v>282</v>
      </c>
      <c r="B39" s="97" t="s">
        <v>220</v>
      </c>
      <c r="C39" s="122" t="s">
        <v>283</v>
      </c>
      <c r="D39" s="123">
        <v>1200</v>
      </c>
      <c r="E39" s="123">
        <v>0</v>
      </c>
      <c r="F39" s="142">
        <v>0</v>
      </c>
      <c r="G39" s="112">
        <f t="shared" si="1"/>
        <v>1200</v>
      </c>
    </row>
    <row r="40" spans="1:7">
      <c r="A40" s="124" t="s">
        <v>233</v>
      </c>
      <c r="B40" s="97" t="s">
        <v>220</v>
      </c>
      <c r="C40" s="122" t="s">
        <v>234</v>
      </c>
      <c r="D40" s="123">
        <v>336</v>
      </c>
      <c r="E40" s="123">
        <v>0</v>
      </c>
      <c r="F40" s="142">
        <v>60</v>
      </c>
      <c r="G40" s="112">
        <f t="shared" si="1"/>
        <v>396</v>
      </c>
    </row>
    <row r="41" spans="1:7">
      <c r="A41" s="124" t="s">
        <v>273</v>
      </c>
      <c r="B41" s="97" t="s">
        <v>220</v>
      </c>
      <c r="C41" s="122" t="s">
        <v>274</v>
      </c>
      <c r="D41" s="123">
        <f>1+1+3</f>
        <v>5</v>
      </c>
      <c r="E41" s="123">
        <v>0</v>
      </c>
      <c r="F41" s="142">
        <v>0</v>
      </c>
      <c r="G41" s="112">
        <f t="shared" si="1"/>
        <v>5</v>
      </c>
    </row>
    <row r="42" spans="1:7" ht="30">
      <c r="A42" s="124" t="s">
        <v>275</v>
      </c>
      <c r="B42" s="97" t="s">
        <v>220</v>
      </c>
      <c r="C42" s="98" t="s">
        <v>276</v>
      </c>
      <c r="D42" s="133">
        <f>63+2+31309</f>
        <v>31374</v>
      </c>
      <c r="E42" s="123">
        <v>0</v>
      </c>
      <c r="F42" s="142">
        <v>0</v>
      </c>
      <c r="G42" s="112">
        <f t="shared" si="1"/>
        <v>31374</v>
      </c>
    </row>
    <row r="43" spans="1:7">
      <c r="A43" s="124" t="s">
        <v>284</v>
      </c>
      <c r="B43" s="97" t="s">
        <v>220</v>
      </c>
      <c r="C43" s="98" t="s">
        <v>285</v>
      </c>
      <c r="D43" s="133">
        <v>1</v>
      </c>
      <c r="E43" s="123">
        <v>0</v>
      </c>
      <c r="F43" s="142">
        <v>0</v>
      </c>
      <c r="G43" s="112">
        <f t="shared" si="1"/>
        <v>1</v>
      </c>
    </row>
    <row r="44" spans="1:7">
      <c r="A44" s="110" t="s">
        <v>319</v>
      </c>
      <c r="B44" s="97"/>
      <c r="C44" s="122"/>
      <c r="D44" s="123"/>
      <c r="E44" s="123"/>
      <c r="F44" s="142"/>
      <c r="G44" s="112"/>
    </row>
    <row r="45" spans="1:7">
      <c r="A45" s="124">
        <v>3.1</v>
      </c>
      <c r="B45" s="97" t="s">
        <v>225</v>
      </c>
      <c r="C45" s="98" t="s">
        <v>226</v>
      </c>
      <c r="D45" s="133">
        <v>3800000</v>
      </c>
      <c r="E45" s="123">
        <v>0</v>
      </c>
      <c r="F45" s="142">
        <v>0</v>
      </c>
      <c r="G45" s="112">
        <f t="shared" si="1"/>
        <v>3800000</v>
      </c>
    </row>
    <row r="46" spans="1:7">
      <c r="A46" s="124" t="s">
        <v>258</v>
      </c>
      <c r="B46" s="97" t="s">
        <v>220</v>
      </c>
      <c r="C46" s="122" t="s">
        <v>259</v>
      </c>
      <c r="D46" s="123">
        <v>17</v>
      </c>
      <c r="E46" s="123">
        <v>0</v>
      </c>
      <c r="F46" s="142">
        <v>0</v>
      </c>
      <c r="G46" s="112">
        <f t="shared" si="1"/>
        <v>17</v>
      </c>
    </row>
    <row r="47" spans="1:7">
      <c r="A47" s="124" t="s">
        <v>304</v>
      </c>
      <c r="B47" s="97" t="s">
        <v>220</v>
      </c>
      <c r="C47" s="122" t="s">
        <v>305</v>
      </c>
      <c r="D47" s="123">
        <v>0</v>
      </c>
      <c r="E47" s="123">
        <v>0</v>
      </c>
      <c r="F47" s="142">
        <v>1</v>
      </c>
      <c r="G47" s="112">
        <f t="shared" si="1"/>
        <v>1</v>
      </c>
    </row>
    <row r="48" spans="1:7" ht="30">
      <c r="A48" s="124" t="s">
        <v>286</v>
      </c>
      <c r="B48" s="97" t="s">
        <v>220</v>
      </c>
      <c r="C48" s="98" t="s">
        <v>287</v>
      </c>
      <c r="D48" s="133">
        <v>1</v>
      </c>
      <c r="E48" s="123">
        <v>0</v>
      </c>
      <c r="F48" s="142">
        <v>0</v>
      </c>
      <c r="G48" s="112">
        <f t="shared" si="1"/>
        <v>1</v>
      </c>
    </row>
    <row r="49" spans="1:7">
      <c r="A49" s="124" t="s">
        <v>237</v>
      </c>
      <c r="B49" s="97" t="s">
        <v>220</v>
      </c>
      <c r="C49" s="122" t="s">
        <v>238</v>
      </c>
      <c r="D49" s="123">
        <v>0</v>
      </c>
      <c r="E49" s="123">
        <v>0</v>
      </c>
      <c r="F49" s="142">
        <v>2</v>
      </c>
      <c r="G49" s="112">
        <f t="shared" si="1"/>
        <v>2</v>
      </c>
    </row>
    <row r="50" spans="1:7">
      <c r="A50" s="110" t="s">
        <v>320</v>
      </c>
      <c r="B50" s="97"/>
      <c r="C50" s="122"/>
      <c r="D50" s="123"/>
      <c r="E50" s="123"/>
      <c r="F50" s="142"/>
      <c r="G50" s="112"/>
    </row>
    <row r="51" spans="1:7">
      <c r="A51" s="124">
        <v>4.0999999999999996</v>
      </c>
      <c r="B51" s="97" t="s">
        <v>225</v>
      </c>
      <c r="C51" s="122" t="s">
        <v>228</v>
      </c>
      <c r="D51" s="123">
        <v>34916</v>
      </c>
      <c r="E51" s="123">
        <v>0</v>
      </c>
      <c r="F51" s="142">
        <v>0</v>
      </c>
      <c r="G51" s="112">
        <f t="shared" si="1"/>
        <v>34916</v>
      </c>
    </row>
    <row r="52" spans="1:7">
      <c r="A52" s="124" t="s">
        <v>278</v>
      </c>
      <c r="B52" s="97" t="s">
        <v>220</v>
      </c>
      <c r="C52" s="122" t="s">
        <v>279</v>
      </c>
      <c r="D52" s="123">
        <v>670</v>
      </c>
      <c r="E52" s="123">
        <v>0</v>
      </c>
      <c r="F52" s="142">
        <v>0</v>
      </c>
      <c r="G52" s="112">
        <f t="shared" si="1"/>
        <v>670</v>
      </c>
    </row>
    <row r="53" spans="1:7">
      <c r="A53" s="124" t="s">
        <v>241</v>
      </c>
      <c r="B53" s="97" t="s">
        <v>220</v>
      </c>
      <c r="C53" s="122" t="s">
        <v>242</v>
      </c>
      <c r="D53" s="123">
        <v>7</v>
      </c>
      <c r="E53" s="123">
        <v>0</v>
      </c>
      <c r="F53" s="142">
        <v>0</v>
      </c>
      <c r="G53" s="112">
        <f t="shared" si="1"/>
        <v>7</v>
      </c>
    </row>
    <row r="54" spans="1:7">
      <c r="A54" s="110" t="s">
        <v>321</v>
      </c>
      <c r="B54" s="97"/>
      <c r="C54" s="122"/>
      <c r="D54" s="123"/>
      <c r="E54" s="123"/>
      <c r="F54" s="142"/>
      <c r="G54" s="112"/>
    </row>
    <row r="55" spans="1:7">
      <c r="A55" s="144">
        <v>5.0999999999999996</v>
      </c>
      <c r="B55" s="97" t="s">
        <v>225</v>
      </c>
      <c r="C55" s="122" t="s">
        <v>281</v>
      </c>
      <c r="D55" s="123">
        <v>4140000</v>
      </c>
      <c r="E55" s="123">
        <v>0</v>
      </c>
      <c r="F55" s="142">
        <v>0</v>
      </c>
      <c r="G55" s="112">
        <f t="shared" si="1"/>
        <v>4140000</v>
      </c>
    </row>
    <row r="56" spans="1:7">
      <c r="A56" s="144" t="s">
        <v>252</v>
      </c>
      <c r="B56" s="97" t="s">
        <v>220</v>
      </c>
      <c r="C56" s="122" t="s">
        <v>253</v>
      </c>
      <c r="D56" s="123">
        <f>1+7</f>
        <v>8</v>
      </c>
      <c r="E56" s="123">
        <v>0</v>
      </c>
      <c r="F56" s="142">
        <v>0</v>
      </c>
      <c r="G56" s="112">
        <f t="shared" si="1"/>
        <v>8</v>
      </c>
    </row>
    <row r="57" spans="1:7">
      <c r="A57" s="110" t="s">
        <v>317</v>
      </c>
      <c r="B57" s="116"/>
      <c r="C57" s="117"/>
      <c r="D57" s="143"/>
      <c r="E57" s="123"/>
      <c r="F57" s="142"/>
      <c r="G57" s="112"/>
    </row>
    <row r="58" spans="1:7">
      <c r="A58" s="124">
        <v>6.1</v>
      </c>
      <c r="B58" s="97" t="s">
        <v>225</v>
      </c>
      <c r="C58" s="98" t="s">
        <v>230</v>
      </c>
      <c r="D58" s="133">
        <v>0</v>
      </c>
      <c r="E58" s="123">
        <v>0</v>
      </c>
      <c r="F58" s="142">
        <f>1+1</f>
        <v>2</v>
      </c>
      <c r="G58" s="112">
        <f t="shared" si="1"/>
        <v>2</v>
      </c>
    </row>
    <row r="59" spans="1:7">
      <c r="A59" s="124">
        <v>6.2</v>
      </c>
      <c r="B59" s="97" t="s">
        <v>225</v>
      </c>
      <c r="C59" s="122" t="s">
        <v>261</v>
      </c>
      <c r="D59" s="123">
        <f>1+3</f>
        <v>4</v>
      </c>
      <c r="E59" s="123">
        <v>0</v>
      </c>
      <c r="F59" s="142">
        <v>0</v>
      </c>
      <c r="G59" s="112">
        <f t="shared" si="1"/>
        <v>4</v>
      </c>
    </row>
    <row r="60" spans="1:7" ht="30">
      <c r="A60" s="124" t="s">
        <v>255</v>
      </c>
      <c r="B60" s="97" t="s">
        <v>220</v>
      </c>
      <c r="C60" s="122" t="s">
        <v>256</v>
      </c>
      <c r="D60" s="123">
        <f>318+632+2140+9200</f>
        <v>12290</v>
      </c>
      <c r="E60" s="123">
        <v>0</v>
      </c>
      <c r="F60" s="142">
        <f>3486+569+125</f>
        <v>4180</v>
      </c>
      <c r="G60" s="112">
        <f t="shared" si="1"/>
        <v>16470</v>
      </c>
    </row>
    <row r="61" spans="1:7" ht="30">
      <c r="A61" s="124" t="s">
        <v>243</v>
      </c>
      <c r="B61" s="97" t="s">
        <v>220</v>
      </c>
      <c r="C61" s="122" t="s">
        <v>244</v>
      </c>
      <c r="D61" s="123">
        <v>1</v>
      </c>
      <c r="E61" s="123">
        <v>0</v>
      </c>
      <c r="F61" s="142">
        <v>0</v>
      </c>
      <c r="G61" s="112">
        <f t="shared" si="1"/>
        <v>1</v>
      </c>
    </row>
    <row r="62" spans="1:7" ht="30">
      <c r="A62" s="124" t="s">
        <v>296</v>
      </c>
      <c r="B62" s="97" t="s">
        <v>220</v>
      </c>
      <c r="C62" s="122" t="s">
        <v>297</v>
      </c>
      <c r="D62" s="123">
        <v>0</v>
      </c>
      <c r="E62" s="123">
        <v>0</v>
      </c>
      <c r="F62" s="142">
        <v>1</v>
      </c>
      <c r="G62" s="112">
        <f t="shared" si="1"/>
        <v>1</v>
      </c>
    </row>
    <row r="63" spans="1:7" ht="30">
      <c r="A63" s="124" t="s">
        <v>245</v>
      </c>
      <c r="B63" s="97" t="s">
        <v>220</v>
      </c>
      <c r="C63" s="122" t="s">
        <v>246</v>
      </c>
      <c r="D63" s="123">
        <f>1+1</f>
        <v>2</v>
      </c>
      <c r="E63" s="123">
        <v>0</v>
      </c>
      <c r="F63" s="142">
        <v>0</v>
      </c>
      <c r="G63" s="112">
        <f t="shared" si="1"/>
        <v>2</v>
      </c>
    </row>
    <row r="64" spans="1:7" ht="30">
      <c r="A64" s="124" t="s">
        <v>263</v>
      </c>
      <c r="B64" s="97" t="s">
        <v>220</v>
      </c>
      <c r="C64" s="122" t="s">
        <v>264</v>
      </c>
      <c r="D64" s="123">
        <f>1+2</f>
        <v>3</v>
      </c>
      <c r="E64" s="123">
        <v>0</v>
      </c>
      <c r="F64" s="142">
        <v>0</v>
      </c>
      <c r="G64" s="112">
        <f t="shared" si="1"/>
        <v>3</v>
      </c>
    </row>
    <row r="65" spans="1:7">
      <c r="A65" s="124" t="s">
        <v>265</v>
      </c>
      <c r="B65" s="97" t="s">
        <v>220</v>
      </c>
      <c r="C65" s="122" t="s">
        <v>266</v>
      </c>
      <c r="D65" s="123">
        <v>0</v>
      </c>
      <c r="E65" s="123">
        <v>0</v>
      </c>
      <c r="F65" s="142">
        <v>0</v>
      </c>
      <c r="G65" s="112">
        <f t="shared" si="1"/>
        <v>0</v>
      </c>
    </row>
    <row r="66" spans="1:7">
      <c r="A66" s="131" t="s">
        <v>318</v>
      </c>
      <c r="B66" s="116"/>
      <c r="C66" s="117"/>
      <c r="D66" s="141"/>
      <c r="E66" s="123"/>
      <c r="F66" s="142"/>
      <c r="G66" s="112"/>
    </row>
    <row r="67" spans="1:7">
      <c r="A67" s="124" t="s">
        <v>219</v>
      </c>
      <c r="B67" s="97" t="s">
        <v>220</v>
      </c>
      <c r="C67" s="122" t="s">
        <v>221</v>
      </c>
      <c r="D67" s="142">
        <v>0</v>
      </c>
      <c r="E67" s="123">
        <v>0</v>
      </c>
      <c r="F67" s="142">
        <v>0</v>
      </c>
      <c r="G67" s="112">
        <f t="shared" si="1"/>
        <v>0</v>
      </c>
    </row>
    <row r="68" spans="1:7" ht="30">
      <c r="A68" s="125" t="s">
        <v>222</v>
      </c>
      <c r="B68" s="126" t="s">
        <v>220</v>
      </c>
      <c r="C68" s="127" t="s">
        <v>223</v>
      </c>
      <c r="D68" s="128">
        <v>0</v>
      </c>
      <c r="E68" s="128">
        <v>0</v>
      </c>
      <c r="F68" s="145">
        <f>3+1</f>
        <v>4</v>
      </c>
      <c r="G68" s="115">
        <f t="shared" si="1"/>
        <v>4</v>
      </c>
    </row>
    <row r="70" spans="1:7">
      <c r="A70" s="139">
        <v>2021</v>
      </c>
      <c r="B70" s="83"/>
      <c r="C70" s="84"/>
      <c r="D70" s="85"/>
    </row>
    <row r="71" spans="1:7">
      <c r="A71" s="107" t="s">
        <v>307</v>
      </c>
      <c r="B71" s="108" t="s">
        <v>214</v>
      </c>
      <c r="C71" s="108" t="s">
        <v>308</v>
      </c>
      <c r="D71" s="140" t="s">
        <v>309</v>
      </c>
      <c r="E71" s="140" t="s">
        <v>310</v>
      </c>
      <c r="F71" s="140" t="s">
        <v>311</v>
      </c>
      <c r="G71" s="109" t="s">
        <v>312</v>
      </c>
    </row>
    <row r="72" spans="1:7">
      <c r="A72" s="110" t="s">
        <v>313</v>
      </c>
      <c r="B72" s="116"/>
      <c r="C72" s="117"/>
      <c r="D72" s="141"/>
      <c r="E72" s="83"/>
      <c r="F72" s="83"/>
      <c r="G72" s="112"/>
    </row>
    <row r="73" spans="1:7">
      <c r="A73" s="124">
        <v>1.2</v>
      </c>
      <c r="B73" s="97" t="s">
        <v>225</v>
      </c>
      <c r="C73" s="98" t="s">
        <v>269</v>
      </c>
      <c r="D73" s="133">
        <f>188.705574581911+'2021'!D60</f>
        <v>279.70557458191104</v>
      </c>
      <c r="E73" s="153" t="s">
        <v>198</v>
      </c>
      <c r="F73" s="153" t="s">
        <v>198</v>
      </c>
      <c r="G73" s="112">
        <f t="shared" ref="G73:G116" si="2">SUM(D73:F73)</f>
        <v>279.70557458191104</v>
      </c>
    </row>
    <row r="74" spans="1:7">
      <c r="A74" s="124">
        <v>1.3</v>
      </c>
      <c r="B74" s="97" t="s">
        <v>225</v>
      </c>
      <c r="C74" s="98" t="s">
        <v>345</v>
      </c>
      <c r="D74" s="133">
        <v>154491.75</v>
      </c>
      <c r="E74" s="153" t="s">
        <v>198</v>
      </c>
      <c r="F74" s="153" t="s">
        <v>198</v>
      </c>
      <c r="G74" s="112">
        <f t="shared" si="2"/>
        <v>154491.75</v>
      </c>
    </row>
    <row r="75" spans="1:7">
      <c r="A75" s="124" t="s">
        <v>231</v>
      </c>
      <c r="B75" s="97" t="s">
        <v>220</v>
      </c>
      <c r="C75" s="98" t="s">
        <v>232</v>
      </c>
      <c r="D75" s="133">
        <f>284302+'2021'!D67</f>
        <v>299302</v>
      </c>
      <c r="E75" s="123">
        <v>120</v>
      </c>
      <c r="F75" s="153" t="s">
        <v>198</v>
      </c>
      <c r="G75" s="112">
        <f t="shared" si="2"/>
        <v>299422</v>
      </c>
    </row>
    <row r="76" spans="1:7">
      <c r="A76" s="110" t="s">
        <v>314</v>
      </c>
      <c r="B76" s="116"/>
      <c r="C76" s="117"/>
      <c r="D76" s="143"/>
      <c r="E76" s="123"/>
      <c r="F76" s="153"/>
      <c r="G76" s="112"/>
    </row>
    <row r="77" spans="1:7">
      <c r="A77" s="124">
        <v>2.1</v>
      </c>
      <c r="B77" s="97" t="s">
        <v>225</v>
      </c>
      <c r="C77" s="122" t="s">
        <v>270</v>
      </c>
      <c r="D77" s="123">
        <v>91</v>
      </c>
      <c r="E77" s="153" t="s">
        <v>198</v>
      </c>
      <c r="F77" s="153" t="s">
        <v>198</v>
      </c>
      <c r="G77" s="112">
        <f t="shared" si="2"/>
        <v>91</v>
      </c>
    </row>
    <row r="78" spans="1:7">
      <c r="A78" s="124">
        <v>2.2999999999999998</v>
      </c>
      <c r="B78" s="97" t="s">
        <v>225</v>
      </c>
      <c r="C78" s="122" t="s">
        <v>336</v>
      </c>
      <c r="D78" s="123">
        <f>10+'2021'!D47+'2021'!D63</f>
        <v>406</v>
      </c>
      <c r="E78" s="153" t="s">
        <v>198</v>
      </c>
      <c r="F78" s="153" t="s">
        <v>198</v>
      </c>
      <c r="G78" s="112">
        <f t="shared" si="2"/>
        <v>406</v>
      </c>
    </row>
    <row r="79" spans="1:7">
      <c r="A79" s="124">
        <v>2.4</v>
      </c>
      <c r="B79" s="97" t="s">
        <v>225</v>
      </c>
      <c r="C79" s="122" t="s">
        <v>329</v>
      </c>
      <c r="D79" s="123">
        <f>1274+'2021'!D38</f>
        <v>81570.662546353531</v>
      </c>
      <c r="E79" s="153" t="s">
        <v>198</v>
      </c>
      <c r="F79" s="153" t="s">
        <v>198</v>
      </c>
      <c r="G79" s="112">
        <f t="shared" si="2"/>
        <v>81570.662546353531</v>
      </c>
    </row>
    <row r="80" spans="1:7">
      <c r="A80" s="124" t="s">
        <v>338</v>
      </c>
      <c r="B80" s="97" t="s">
        <v>220</v>
      </c>
      <c r="C80" s="122" t="s">
        <v>339</v>
      </c>
      <c r="D80" s="123">
        <f>109649+'2021'!D68</f>
        <v>109890</v>
      </c>
      <c r="E80" s="153" t="s">
        <v>198</v>
      </c>
      <c r="F80" s="153" t="s">
        <v>198</v>
      </c>
      <c r="G80" s="112">
        <f t="shared" si="2"/>
        <v>109890</v>
      </c>
    </row>
    <row r="81" spans="1:7" ht="30">
      <c r="A81" s="124" t="s">
        <v>348</v>
      </c>
      <c r="B81" s="97" t="s">
        <v>220</v>
      </c>
      <c r="C81" s="122" t="s">
        <v>349</v>
      </c>
      <c r="D81" s="123">
        <v>123425</v>
      </c>
      <c r="E81" s="153" t="s">
        <v>198</v>
      </c>
      <c r="F81" s="153" t="s">
        <v>198</v>
      </c>
      <c r="G81" s="112">
        <f t="shared" si="2"/>
        <v>123425</v>
      </c>
    </row>
    <row r="82" spans="1:7">
      <c r="A82" s="124" t="s">
        <v>233</v>
      </c>
      <c r="B82" s="97" t="s">
        <v>220</v>
      </c>
      <c r="C82" s="122" t="s">
        <v>234</v>
      </c>
      <c r="D82" s="123">
        <v>1248377</v>
      </c>
      <c r="E82" s="153" t="s">
        <v>198</v>
      </c>
      <c r="F82" s="153" t="s">
        <v>198</v>
      </c>
      <c r="G82" s="112">
        <f t="shared" si="2"/>
        <v>1248377</v>
      </c>
    </row>
    <row r="83" spans="1:7">
      <c r="A83" s="124" t="s">
        <v>350</v>
      </c>
      <c r="B83" s="97" t="s">
        <v>220</v>
      </c>
      <c r="C83" s="122" t="s">
        <v>351</v>
      </c>
      <c r="D83" s="123">
        <v>1214</v>
      </c>
      <c r="E83" s="153" t="s">
        <v>198</v>
      </c>
      <c r="F83" s="153" t="s">
        <v>198</v>
      </c>
      <c r="G83" s="112">
        <f t="shared" si="2"/>
        <v>1214</v>
      </c>
    </row>
    <row r="84" spans="1:7" ht="30">
      <c r="A84" s="124" t="s">
        <v>275</v>
      </c>
      <c r="B84" s="97" t="s">
        <v>220</v>
      </c>
      <c r="C84" s="98" t="s">
        <v>276</v>
      </c>
      <c r="D84" s="133">
        <f>1+'2021'!D41</f>
        <v>2</v>
      </c>
      <c r="E84" s="123">
        <v>3</v>
      </c>
      <c r="F84" s="153" t="s">
        <v>198</v>
      </c>
      <c r="G84" s="112">
        <f t="shared" si="2"/>
        <v>5</v>
      </c>
    </row>
    <row r="85" spans="1:7">
      <c r="A85" s="110" t="s">
        <v>319</v>
      </c>
      <c r="B85" s="97"/>
      <c r="C85" s="122"/>
      <c r="D85" s="123"/>
      <c r="E85" s="123"/>
      <c r="F85" s="153"/>
      <c r="G85" s="112"/>
    </row>
    <row r="86" spans="1:7" s="148" customFormat="1">
      <c r="A86" s="144" t="s">
        <v>304</v>
      </c>
      <c r="B86" s="97" t="s">
        <v>220</v>
      </c>
      <c r="C86" s="122" t="s">
        <v>305</v>
      </c>
      <c r="D86" s="149" t="s">
        <v>198</v>
      </c>
      <c r="E86" s="149" t="s">
        <v>198</v>
      </c>
      <c r="F86" s="123">
        <v>1</v>
      </c>
      <c r="G86" s="112">
        <f t="shared" si="2"/>
        <v>1</v>
      </c>
    </row>
    <row r="87" spans="1:7" ht="30">
      <c r="A87" s="124" t="s">
        <v>352</v>
      </c>
      <c r="B87" s="97" t="s">
        <v>220</v>
      </c>
      <c r="C87" s="98" t="s">
        <v>353</v>
      </c>
      <c r="D87" s="133">
        <v>1</v>
      </c>
      <c r="E87" s="149" t="s">
        <v>198</v>
      </c>
      <c r="F87" s="142"/>
      <c r="G87" s="112">
        <f t="shared" si="2"/>
        <v>1</v>
      </c>
    </row>
    <row r="88" spans="1:7" ht="30">
      <c r="A88" s="124" t="s">
        <v>286</v>
      </c>
      <c r="B88" s="97" t="s">
        <v>220</v>
      </c>
      <c r="C88" s="98" t="s">
        <v>287</v>
      </c>
      <c r="D88" s="142" t="s">
        <v>198</v>
      </c>
      <c r="E88" s="149" t="s">
        <v>198</v>
      </c>
      <c r="F88" s="142">
        <v>1</v>
      </c>
      <c r="G88" s="112">
        <f t="shared" si="2"/>
        <v>1</v>
      </c>
    </row>
    <row r="89" spans="1:7">
      <c r="A89" s="124" t="s">
        <v>237</v>
      </c>
      <c r="B89" s="97" t="s">
        <v>220</v>
      </c>
      <c r="C89" s="122" t="s">
        <v>238</v>
      </c>
      <c r="D89" s="123">
        <v>1</v>
      </c>
      <c r="E89" s="149" t="s">
        <v>198</v>
      </c>
      <c r="F89" s="149" t="s">
        <v>198</v>
      </c>
      <c r="G89" s="112">
        <f t="shared" si="2"/>
        <v>1</v>
      </c>
    </row>
    <row r="90" spans="1:7" ht="30">
      <c r="A90" s="124" t="s">
        <v>239</v>
      </c>
      <c r="B90" s="97" t="s">
        <v>220</v>
      </c>
      <c r="C90" s="122" t="s">
        <v>240</v>
      </c>
      <c r="D90" s="123">
        <v>1</v>
      </c>
      <c r="E90" s="149" t="s">
        <v>198</v>
      </c>
      <c r="F90" s="149" t="s">
        <v>198</v>
      </c>
      <c r="G90" s="112">
        <f t="shared" si="2"/>
        <v>1</v>
      </c>
    </row>
    <row r="91" spans="1:7">
      <c r="A91" s="110" t="s">
        <v>320</v>
      </c>
      <c r="B91" s="97"/>
      <c r="C91" s="122"/>
      <c r="D91" s="123"/>
      <c r="E91" s="149"/>
      <c r="F91" s="149"/>
      <c r="G91" s="112"/>
    </row>
    <row r="92" spans="1:7">
      <c r="A92" s="124">
        <v>4.0999999999999996</v>
      </c>
      <c r="B92" s="97" t="s">
        <v>225</v>
      </c>
      <c r="C92" s="122" t="s">
        <v>228</v>
      </c>
      <c r="D92" s="123">
        <f>44376+'2021'!D20+'2021'!D39</f>
        <v>10206776</v>
      </c>
      <c r="E92" s="149" t="s">
        <v>198</v>
      </c>
      <c r="F92" s="149" t="s">
        <v>198</v>
      </c>
      <c r="G92" s="112">
        <f t="shared" si="2"/>
        <v>10206776</v>
      </c>
    </row>
    <row r="93" spans="1:7">
      <c r="A93" s="124">
        <v>4.2</v>
      </c>
      <c r="B93" s="97" t="s">
        <v>225</v>
      </c>
      <c r="C93" s="122" t="s">
        <v>229</v>
      </c>
      <c r="D93" s="123">
        <v>49</v>
      </c>
      <c r="E93" s="149" t="s">
        <v>198</v>
      </c>
      <c r="F93" s="149" t="s">
        <v>198</v>
      </c>
      <c r="G93" s="112">
        <f t="shared" si="2"/>
        <v>49</v>
      </c>
    </row>
    <row r="94" spans="1:7" ht="30">
      <c r="A94" s="124">
        <v>4.3</v>
      </c>
      <c r="B94" s="97" t="s">
        <v>225</v>
      </c>
      <c r="C94" s="122" t="s">
        <v>325</v>
      </c>
      <c r="D94" s="123">
        <v>2</v>
      </c>
      <c r="E94" s="149" t="s">
        <v>198</v>
      </c>
      <c r="F94" s="149" t="s">
        <v>198</v>
      </c>
      <c r="G94" s="112">
        <f t="shared" si="2"/>
        <v>2</v>
      </c>
    </row>
    <row r="95" spans="1:7">
      <c r="A95" s="124" t="s">
        <v>278</v>
      </c>
      <c r="B95" s="97" t="s">
        <v>220</v>
      </c>
      <c r="C95" s="122" t="s">
        <v>279</v>
      </c>
      <c r="D95" s="123">
        <f>1+'2021'!D24+'2021'!D43</f>
        <v>3</v>
      </c>
      <c r="E95" s="149" t="s">
        <v>198</v>
      </c>
      <c r="F95" s="149" t="s">
        <v>198</v>
      </c>
      <c r="G95" s="112">
        <f t="shared" si="2"/>
        <v>3</v>
      </c>
    </row>
    <row r="96" spans="1:7" ht="15" customHeight="1">
      <c r="A96" s="124" t="s">
        <v>241</v>
      </c>
      <c r="B96" s="97" t="s">
        <v>220</v>
      </c>
      <c r="C96" s="122" t="s">
        <v>242</v>
      </c>
      <c r="D96" s="123">
        <f>41+'2021'!D25+'2021'!D44</f>
        <v>44</v>
      </c>
      <c r="E96" s="149" t="s">
        <v>198</v>
      </c>
      <c r="F96" s="149" t="s">
        <v>198</v>
      </c>
      <c r="G96" s="112">
        <f t="shared" si="2"/>
        <v>44</v>
      </c>
    </row>
    <row r="97" spans="1:7" ht="30">
      <c r="A97" s="124" t="s">
        <v>326</v>
      </c>
      <c r="B97" s="97" t="s">
        <v>220</v>
      </c>
      <c r="C97" s="122" t="s">
        <v>327</v>
      </c>
      <c r="D97" s="123">
        <f>1+'2021'!D26</f>
        <v>7</v>
      </c>
      <c r="E97" s="149" t="s">
        <v>198</v>
      </c>
      <c r="F97" s="149" t="s">
        <v>198</v>
      </c>
      <c r="G97" s="112">
        <f t="shared" si="2"/>
        <v>7</v>
      </c>
    </row>
    <row r="98" spans="1:7">
      <c r="A98" s="124" t="s">
        <v>330</v>
      </c>
      <c r="B98" s="97" t="s">
        <v>220</v>
      </c>
      <c r="C98" s="122" t="s">
        <v>331</v>
      </c>
      <c r="D98" s="123">
        <v>1</v>
      </c>
      <c r="E98" s="149" t="s">
        <v>198</v>
      </c>
      <c r="F98" s="149" t="s">
        <v>198</v>
      </c>
      <c r="G98" s="112">
        <f t="shared" si="2"/>
        <v>1</v>
      </c>
    </row>
    <row r="99" spans="1:7">
      <c r="A99" s="110" t="s">
        <v>321</v>
      </c>
      <c r="B99" s="97"/>
      <c r="C99" s="122"/>
      <c r="D99" s="123"/>
      <c r="E99" s="149"/>
      <c r="F99" s="149"/>
      <c r="G99" s="112"/>
    </row>
    <row r="100" spans="1:7">
      <c r="A100" s="144">
        <v>5.0999999999999996</v>
      </c>
      <c r="B100" s="97" t="s">
        <v>225</v>
      </c>
      <c r="C100" s="122" t="s">
        <v>281</v>
      </c>
      <c r="D100" s="123">
        <f>1700000+'2021'!D64</f>
        <v>1952937</v>
      </c>
      <c r="E100" s="149" t="s">
        <v>198</v>
      </c>
      <c r="F100" s="149" t="s">
        <v>198</v>
      </c>
      <c r="G100" s="112">
        <f t="shared" si="2"/>
        <v>1952937</v>
      </c>
    </row>
    <row r="101" spans="1:7">
      <c r="A101" s="144">
        <v>5.2</v>
      </c>
      <c r="B101" s="97" t="s">
        <v>225</v>
      </c>
      <c r="C101" s="122" t="s">
        <v>346</v>
      </c>
      <c r="D101" s="123">
        <v>65835</v>
      </c>
      <c r="E101" s="149" t="s">
        <v>198</v>
      </c>
      <c r="F101" s="149" t="s">
        <v>198</v>
      </c>
      <c r="G101" s="112">
        <f t="shared" si="2"/>
        <v>65835</v>
      </c>
    </row>
    <row r="102" spans="1:7">
      <c r="A102" s="144">
        <v>5.3</v>
      </c>
      <c r="B102" s="97" t="s">
        <v>225</v>
      </c>
      <c r="C102" s="122" t="s">
        <v>347</v>
      </c>
      <c r="D102" s="123">
        <v>93870</v>
      </c>
      <c r="E102" s="149" t="s">
        <v>198</v>
      </c>
      <c r="F102" s="149" t="s">
        <v>198</v>
      </c>
      <c r="G102" s="112">
        <f t="shared" si="2"/>
        <v>93870</v>
      </c>
    </row>
    <row r="103" spans="1:7">
      <c r="A103" s="144" t="s">
        <v>252</v>
      </c>
      <c r="B103" s="97" t="s">
        <v>220</v>
      </c>
      <c r="C103" s="122" t="s">
        <v>253</v>
      </c>
      <c r="D103" s="123">
        <f>412+'2021'!D73</f>
        <v>429.47058823529414</v>
      </c>
      <c r="E103" s="149" t="s">
        <v>198</v>
      </c>
      <c r="F103" s="149" t="s">
        <v>198</v>
      </c>
      <c r="G103" s="112">
        <f t="shared" si="2"/>
        <v>429.47058823529414</v>
      </c>
    </row>
    <row r="104" spans="1:7">
      <c r="A104" s="144" t="s">
        <v>354</v>
      </c>
      <c r="B104" s="97" t="s">
        <v>220</v>
      </c>
      <c r="C104" s="122" t="s">
        <v>355</v>
      </c>
      <c r="D104" s="123">
        <v>48</v>
      </c>
      <c r="E104" s="149" t="s">
        <v>198</v>
      </c>
      <c r="F104" s="149" t="s">
        <v>198</v>
      </c>
      <c r="G104" s="112">
        <f t="shared" si="2"/>
        <v>48</v>
      </c>
    </row>
    <row r="105" spans="1:7" ht="30">
      <c r="A105" s="144" t="s">
        <v>340</v>
      </c>
      <c r="B105" s="97" t="s">
        <v>220</v>
      </c>
      <c r="C105" s="122" t="s">
        <v>341</v>
      </c>
      <c r="D105" s="123">
        <v>220000</v>
      </c>
      <c r="E105" s="149" t="s">
        <v>198</v>
      </c>
      <c r="F105" s="149" t="s">
        <v>198</v>
      </c>
      <c r="G105" s="112">
        <f t="shared" si="2"/>
        <v>220000</v>
      </c>
    </row>
    <row r="106" spans="1:7">
      <c r="A106" s="110" t="s">
        <v>317</v>
      </c>
      <c r="B106" s="116"/>
      <c r="C106" s="117"/>
      <c r="D106" s="143"/>
      <c r="E106" s="149"/>
      <c r="F106" s="149"/>
      <c r="G106" s="112"/>
    </row>
    <row r="107" spans="1:7">
      <c r="A107" s="124">
        <v>6.1</v>
      </c>
      <c r="B107" s="97" t="s">
        <v>225</v>
      </c>
      <c r="C107" s="98" t="s">
        <v>230</v>
      </c>
      <c r="D107" s="133">
        <f>49+'2021'!D21+'2021'!D49</f>
        <v>61</v>
      </c>
      <c r="E107" s="149" t="s">
        <v>198</v>
      </c>
      <c r="F107" s="149" t="s">
        <v>198</v>
      </c>
      <c r="G107" s="112">
        <f t="shared" si="2"/>
        <v>61</v>
      </c>
    </row>
    <row r="108" spans="1:7">
      <c r="A108" s="124">
        <v>6.2</v>
      </c>
      <c r="B108" s="97" t="s">
        <v>225</v>
      </c>
      <c r="C108" s="122" t="s">
        <v>261</v>
      </c>
      <c r="D108" s="123">
        <f>1+'2021'!D40</f>
        <v>2</v>
      </c>
      <c r="E108" s="123">
        <v>1</v>
      </c>
      <c r="F108" s="149" t="s">
        <v>198</v>
      </c>
      <c r="G108" s="112">
        <f t="shared" si="2"/>
        <v>3</v>
      </c>
    </row>
    <row r="109" spans="1:7" ht="30">
      <c r="A109" s="124" t="s">
        <v>255</v>
      </c>
      <c r="B109" s="97" t="s">
        <v>220</v>
      </c>
      <c r="C109" s="122" t="s">
        <v>256</v>
      </c>
      <c r="D109" s="123">
        <f>380+'2021'!D28+'2021'!D31+'2021'!D45+'2021'!D54+'2021'!D75</f>
        <v>35521</v>
      </c>
      <c r="E109" s="149" t="s">
        <v>198</v>
      </c>
      <c r="F109" s="149" t="s">
        <v>198</v>
      </c>
      <c r="G109" s="112">
        <f t="shared" si="2"/>
        <v>35521</v>
      </c>
    </row>
    <row r="110" spans="1:7" ht="30">
      <c r="A110" s="124" t="s">
        <v>243</v>
      </c>
      <c r="B110" s="97" t="s">
        <v>220</v>
      </c>
      <c r="C110" s="122" t="s">
        <v>244</v>
      </c>
      <c r="D110" s="123">
        <v>1</v>
      </c>
      <c r="E110" s="149" t="s">
        <v>198</v>
      </c>
      <c r="F110" s="149" t="s">
        <v>198</v>
      </c>
      <c r="G110" s="112">
        <f t="shared" si="2"/>
        <v>1</v>
      </c>
    </row>
    <row r="111" spans="1:7" ht="30">
      <c r="A111" s="124" t="s">
        <v>296</v>
      </c>
      <c r="B111" s="97" t="s">
        <v>220</v>
      </c>
      <c r="C111" s="122" t="s">
        <v>297</v>
      </c>
      <c r="D111" s="123">
        <v>1</v>
      </c>
      <c r="E111" s="149" t="s">
        <v>198</v>
      </c>
      <c r="F111" s="149" t="s">
        <v>198</v>
      </c>
      <c r="G111" s="112">
        <f t="shared" si="2"/>
        <v>1</v>
      </c>
    </row>
    <row r="112" spans="1:7" ht="30">
      <c r="A112" s="124" t="s">
        <v>245</v>
      </c>
      <c r="B112" s="97" t="s">
        <v>220</v>
      </c>
      <c r="C112" s="122" t="s">
        <v>246</v>
      </c>
      <c r="D112" s="123">
        <f>4</f>
        <v>4</v>
      </c>
      <c r="E112" s="123">
        <v>1</v>
      </c>
      <c r="F112" s="149" t="s">
        <v>198</v>
      </c>
      <c r="G112" s="112">
        <f t="shared" si="2"/>
        <v>5</v>
      </c>
    </row>
    <row r="113" spans="1:7">
      <c r="A113" s="124" t="s">
        <v>333</v>
      </c>
      <c r="B113" s="97" t="s">
        <v>220</v>
      </c>
      <c r="C113" s="122" t="s">
        <v>334</v>
      </c>
      <c r="D113" s="123">
        <f>1+'2021'!D55</f>
        <v>2</v>
      </c>
      <c r="E113" s="149" t="s">
        <v>198</v>
      </c>
      <c r="F113" s="149" t="s">
        <v>198</v>
      </c>
      <c r="G113" s="112">
        <f t="shared" si="2"/>
        <v>2</v>
      </c>
    </row>
    <row r="114" spans="1:7">
      <c r="A114" s="131" t="s">
        <v>318</v>
      </c>
      <c r="B114" s="116"/>
      <c r="C114" s="117"/>
      <c r="D114" s="141"/>
      <c r="E114" s="149"/>
      <c r="F114" s="149"/>
      <c r="G114" s="112"/>
    </row>
    <row r="115" spans="1:7">
      <c r="A115" s="124">
        <v>7.1</v>
      </c>
      <c r="B115" s="97" t="s">
        <v>225</v>
      </c>
      <c r="C115" s="122" t="s">
        <v>343</v>
      </c>
      <c r="D115" s="142">
        <v>227000000</v>
      </c>
      <c r="E115" s="149" t="s">
        <v>198</v>
      </c>
      <c r="F115" s="149" t="s">
        <v>198</v>
      </c>
      <c r="G115" s="112">
        <f t="shared" si="2"/>
        <v>227000000</v>
      </c>
    </row>
    <row r="116" spans="1:7" ht="30">
      <c r="A116" s="125" t="s">
        <v>222</v>
      </c>
      <c r="B116" s="126" t="s">
        <v>220</v>
      </c>
      <c r="C116" s="127" t="s">
        <v>223</v>
      </c>
      <c r="D116" s="128">
        <v>1</v>
      </c>
      <c r="E116" s="154" t="s">
        <v>198</v>
      </c>
      <c r="F116" s="154" t="s">
        <v>198</v>
      </c>
      <c r="G116" s="115">
        <f t="shared" si="2"/>
        <v>1</v>
      </c>
    </row>
    <row r="118" spans="1:7">
      <c r="A118" s="139">
        <v>2022</v>
      </c>
      <c r="B118" s="83"/>
      <c r="C118" s="84"/>
      <c r="D118" s="85"/>
    </row>
    <row r="119" spans="1:7">
      <c r="A119" s="107" t="s">
        <v>307</v>
      </c>
      <c r="B119" s="108" t="s">
        <v>214</v>
      </c>
      <c r="C119" s="108" t="s">
        <v>308</v>
      </c>
      <c r="D119" s="140" t="s">
        <v>309</v>
      </c>
      <c r="E119" s="140" t="s">
        <v>310</v>
      </c>
      <c r="F119" s="140" t="s">
        <v>311</v>
      </c>
      <c r="G119" s="109" t="s">
        <v>312</v>
      </c>
    </row>
    <row r="120" spans="1:7">
      <c r="A120" s="110" t="s">
        <v>313</v>
      </c>
      <c r="B120" s="116"/>
      <c r="C120" s="117"/>
      <c r="D120" s="141"/>
      <c r="E120" s="83"/>
      <c r="F120" s="83"/>
      <c r="G120" s="112"/>
    </row>
    <row r="121" spans="1:7" ht="30">
      <c r="A121" s="124">
        <v>1.1000000000000001</v>
      </c>
      <c r="B121" s="97" t="s">
        <v>225</v>
      </c>
      <c r="C121" s="98" t="s">
        <v>268</v>
      </c>
      <c r="D121" s="133">
        <v>22300000</v>
      </c>
      <c r="E121" s="153">
        <v>0</v>
      </c>
      <c r="F121" s="153">
        <v>0</v>
      </c>
      <c r="G121" s="112">
        <f t="shared" ref="G121:G148" si="3">SUM(D121:F121)</f>
        <v>22300000</v>
      </c>
    </row>
    <row r="122" spans="1:7">
      <c r="A122" s="124">
        <v>1.2</v>
      </c>
      <c r="B122" s="97" t="s">
        <v>225</v>
      </c>
      <c r="C122" s="98" t="s">
        <v>269</v>
      </c>
      <c r="D122" s="133">
        <v>2329</v>
      </c>
      <c r="E122" s="153">
        <v>0</v>
      </c>
      <c r="F122" s="153">
        <v>0</v>
      </c>
      <c r="G122" s="112">
        <f t="shared" si="3"/>
        <v>2329</v>
      </c>
    </row>
    <row r="123" spans="1:7">
      <c r="A123" s="124" t="s">
        <v>231</v>
      </c>
      <c r="B123" s="97" t="s">
        <v>220</v>
      </c>
      <c r="C123" s="98" t="s">
        <v>232</v>
      </c>
      <c r="D123" s="133">
        <v>120</v>
      </c>
      <c r="E123" s="153">
        <v>0</v>
      </c>
      <c r="F123" s="153">
        <v>0</v>
      </c>
      <c r="G123" s="112">
        <f t="shared" si="3"/>
        <v>120</v>
      </c>
    </row>
    <row r="124" spans="1:7">
      <c r="A124" s="124" t="s">
        <v>361</v>
      </c>
      <c r="B124" s="97" t="s">
        <v>220</v>
      </c>
      <c r="C124" s="98" t="s">
        <v>362</v>
      </c>
      <c r="D124" s="133">
        <v>5</v>
      </c>
      <c r="E124" s="153">
        <v>0</v>
      </c>
      <c r="F124" s="153">
        <v>0</v>
      </c>
      <c r="G124" s="112">
        <f t="shared" si="3"/>
        <v>5</v>
      </c>
    </row>
    <row r="125" spans="1:7">
      <c r="A125" s="110" t="s">
        <v>314</v>
      </c>
      <c r="B125" s="116"/>
      <c r="C125" s="117"/>
      <c r="D125" s="143"/>
      <c r="E125" s="153"/>
      <c r="F125" s="153"/>
      <c r="G125" s="112"/>
    </row>
    <row r="126" spans="1:7">
      <c r="A126" s="124">
        <v>2.1</v>
      </c>
      <c r="B126" s="97" t="s">
        <v>225</v>
      </c>
      <c r="C126" s="122" t="s">
        <v>270</v>
      </c>
      <c r="D126" s="123">
        <v>1001.47</v>
      </c>
      <c r="E126" s="153">
        <v>0</v>
      </c>
      <c r="F126" s="153">
        <v>0</v>
      </c>
      <c r="G126" s="112">
        <f t="shared" si="3"/>
        <v>1001.47</v>
      </c>
    </row>
    <row r="127" spans="1:7">
      <c r="A127" s="124" t="s">
        <v>282</v>
      </c>
      <c r="B127" s="97" t="s">
        <v>220</v>
      </c>
      <c r="C127" s="122" t="s">
        <v>283</v>
      </c>
      <c r="D127" s="123">
        <f>18563+150000</f>
        <v>168563</v>
      </c>
      <c r="E127" s="153">
        <v>0</v>
      </c>
      <c r="F127" s="153">
        <v>0</v>
      </c>
      <c r="G127" s="112">
        <f t="shared" si="3"/>
        <v>168563</v>
      </c>
    </row>
    <row r="128" spans="1:7">
      <c r="A128" s="124" t="s">
        <v>233</v>
      </c>
      <c r="B128" s="97" t="s">
        <v>220</v>
      </c>
      <c r="C128" s="122" t="s">
        <v>234</v>
      </c>
      <c r="D128" s="123">
        <v>994</v>
      </c>
      <c r="E128" s="153">
        <v>0</v>
      </c>
      <c r="F128" s="153">
        <v>0</v>
      </c>
      <c r="G128" s="112">
        <f t="shared" si="3"/>
        <v>994</v>
      </c>
    </row>
    <row r="129" spans="1:7" ht="30">
      <c r="A129" s="124" t="s">
        <v>363</v>
      </c>
      <c r="B129" s="97" t="s">
        <v>220</v>
      </c>
      <c r="C129" s="122" t="s">
        <v>364</v>
      </c>
      <c r="D129" s="123">
        <v>5</v>
      </c>
      <c r="E129" s="153">
        <v>0</v>
      </c>
      <c r="F129" s="153">
        <v>0</v>
      </c>
      <c r="G129" s="112">
        <f t="shared" si="3"/>
        <v>5</v>
      </c>
    </row>
    <row r="130" spans="1:7">
      <c r="A130" s="110" t="s">
        <v>319</v>
      </c>
      <c r="B130" s="97"/>
      <c r="C130" s="122"/>
      <c r="D130" s="123"/>
      <c r="E130" s="153"/>
      <c r="F130" s="153"/>
      <c r="G130" s="112"/>
    </row>
    <row r="131" spans="1:7">
      <c r="A131" s="144">
        <v>3.1</v>
      </c>
      <c r="B131" s="97" t="s">
        <v>225</v>
      </c>
      <c r="C131" s="122" t="s">
        <v>226</v>
      </c>
      <c r="D131" s="149">
        <v>78000</v>
      </c>
      <c r="E131" s="153">
        <v>0</v>
      </c>
      <c r="F131" s="153">
        <v>0</v>
      </c>
      <c r="G131" s="112">
        <f t="shared" si="3"/>
        <v>78000</v>
      </c>
    </row>
    <row r="132" spans="1:7">
      <c r="A132" s="124" t="s">
        <v>368</v>
      </c>
      <c r="B132" s="97" t="s">
        <v>220</v>
      </c>
      <c r="C132" s="98" t="s">
        <v>369</v>
      </c>
      <c r="D132" s="142">
        <v>63800000</v>
      </c>
      <c r="E132" s="153">
        <v>0</v>
      </c>
      <c r="F132" s="153">
        <v>0</v>
      </c>
      <c r="G132" s="112">
        <f t="shared" si="3"/>
        <v>63800000</v>
      </c>
    </row>
    <row r="133" spans="1:7">
      <c r="A133" s="124" t="s">
        <v>258</v>
      </c>
      <c r="B133" s="97" t="s">
        <v>220</v>
      </c>
      <c r="C133" s="98" t="s">
        <v>259</v>
      </c>
      <c r="D133" s="142">
        <v>8</v>
      </c>
      <c r="E133" s="153">
        <v>0</v>
      </c>
      <c r="F133" s="153">
        <v>0</v>
      </c>
      <c r="G133" s="112">
        <f t="shared" si="3"/>
        <v>8</v>
      </c>
    </row>
    <row r="134" spans="1:7">
      <c r="A134" s="124" t="s">
        <v>235</v>
      </c>
      <c r="B134" s="97" t="s">
        <v>220</v>
      </c>
      <c r="C134" s="98" t="s">
        <v>236</v>
      </c>
      <c r="D134" s="142">
        <v>217.2</v>
      </c>
      <c r="E134" s="153">
        <v>0</v>
      </c>
      <c r="F134" s="153">
        <v>0</v>
      </c>
      <c r="G134" s="112">
        <f t="shared" si="3"/>
        <v>217.2</v>
      </c>
    </row>
    <row r="135" spans="1:7">
      <c r="A135" s="124" t="s">
        <v>304</v>
      </c>
      <c r="B135" s="97" t="s">
        <v>220</v>
      </c>
      <c r="C135" s="122" t="s">
        <v>305</v>
      </c>
      <c r="D135" s="123">
        <f>1+1</f>
        <v>2</v>
      </c>
      <c r="E135" s="153">
        <v>0</v>
      </c>
      <c r="F135" s="153">
        <v>0</v>
      </c>
      <c r="G135" s="112">
        <f t="shared" si="3"/>
        <v>2</v>
      </c>
    </row>
    <row r="136" spans="1:7">
      <c r="A136" s="124" t="s">
        <v>370</v>
      </c>
      <c r="B136" s="97" t="s">
        <v>220</v>
      </c>
      <c r="C136" s="122" t="s">
        <v>371</v>
      </c>
      <c r="D136" s="123">
        <v>1</v>
      </c>
      <c r="E136" s="153">
        <v>0</v>
      </c>
      <c r="F136" s="153">
        <v>0</v>
      </c>
      <c r="G136" s="112">
        <f t="shared" si="3"/>
        <v>1</v>
      </c>
    </row>
    <row r="137" spans="1:7">
      <c r="A137" s="110" t="s">
        <v>321</v>
      </c>
      <c r="B137" s="97"/>
      <c r="C137" s="122"/>
      <c r="D137" s="123"/>
      <c r="E137" s="153"/>
      <c r="F137" s="153"/>
      <c r="G137" s="112"/>
    </row>
    <row r="138" spans="1:7">
      <c r="A138" s="144">
        <v>5.0999999999999996</v>
      </c>
      <c r="B138" s="97" t="s">
        <v>225</v>
      </c>
      <c r="C138" s="122" t="s">
        <v>281</v>
      </c>
      <c r="D138" s="123">
        <v>300000</v>
      </c>
      <c r="E138" s="153">
        <v>0</v>
      </c>
      <c r="F138" s="153">
        <v>0</v>
      </c>
      <c r="G138" s="112">
        <f t="shared" si="3"/>
        <v>300000</v>
      </c>
    </row>
    <row r="139" spans="1:7">
      <c r="A139" s="144" t="s">
        <v>252</v>
      </c>
      <c r="B139" s="97" t="s">
        <v>220</v>
      </c>
      <c r="C139" s="122" t="s">
        <v>253</v>
      </c>
      <c r="D139" s="123">
        <v>8</v>
      </c>
      <c r="E139" s="153">
        <v>0</v>
      </c>
      <c r="F139" s="153">
        <v>0</v>
      </c>
      <c r="G139" s="112">
        <f t="shared" si="3"/>
        <v>8</v>
      </c>
    </row>
    <row r="140" spans="1:7">
      <c r="A140" s="110" t="s">
        <v>317</v>
      </c>
      <c r="B140" s="116"/>
      <c r="C140" s="117"/>
      <c r="D140" s="143"/>
      <c r="E140" s="153"/>
      <c r="F140" s="153"/>
      <c r="G140" s="112"/>
    </row>
    <row r="141" spans="1:7">
      <c r="A141" s="124">
        <v>6.1</v>
      </c>
      <c r="B141" s="97" t="s">
        <v>225</v>
      </c>
      <c r="C141" s="98" t="s">
        <v>230</v>
      </c>
      <c r="D141" s="133">
        <v>2</v>
      </c>
      <c r="E141" s="153">
        <v>0</v>
      </c>
      <c r="F141" s="153">
        <v>0</v>
      </c>
      <c r="G141" s="112">
        <f t="shared" si="3"/>
        <v>2</v>
      </c>
    </row>
    <row r="142" spans="1:7">
      <c r="A142" s="124">
        <v>6.2</v>
      </c>
      <c r="B142" s="97" t="s">
        <v>225</v>
      </c>
      <c r="C142" s="122" t="s">
        <v>261</v>
      </c>
      <c r="D142" s="123">
        <v>1</v>
      </c>
      <c r="E142" s="153">
        <v>0</v>
      </c>
      <c r="F142" s="153">
        <v>0</v>
      </c>
      <c r="G142" s="112">
        <f t="shared" si="3"/>
        <v>1</v>
      </c>
    </row>
    <row r="143" spans="1:7" ht="30">
      <c r="A143" s="124" t="s">
        <v>255</v>
      </c>
      <c r="B143" s="97" t="s">
        <v>220</v>
      </c>
      <c r="C143" s="122" t="s">
        <v>256</v>
      </c>
      <c r="D143" s="123">
        <v>60</v>
      </c>
      <c r="E143" s="153">
        <v>0</v>
      </c>
      <c r="F143" s="153">
        <v>0</v>
      </c>
      <c r="G143" s="112">
        <f t="shared" si="3"/>
        <v>60</v>
      </c>
    </row>
    <row r="144" spans="1:7" ht="30">
      <c r="A144" s="124" t="s">
        <v>243</v>
      </c>
      <c r="B144" s="97" t="s">
        <v>220</v>
      </c>
      <c r="C144" s="122" t="s">
        <v>244</v>
      </c>
      <c r="D144" s="123">
        <f>2+12</f>
        <v>14</v>
      </c>
      <c r="E144" s="153">
        <v>0</v>
      </c>
      <c r="F144" s="153">
        <v>0</v>
      </c>
      <c r="G144" s="112">
        <f t="shared" si="3"/>
        <v>14</v>
      </c>
    </row>
    <row r="145" spans="1:7" ht="30">
      <c r="A145" s="124" t="s">
        <v>365</v>
      </c>
      <c r="B145" s="97" t="s">
        <v>220</v>
      </c>
      <c r="C145" s="122" t="s">
        <v>366</v>
      </c>
      <c r="D145" s="123">
        <f>7+6</f>
        <v>13</v>
      </c>
      <c r="E145" s="153">
        <v>0</v>
      </c>
      <c r="F145" s="153">
        <v>0</v>
      </c>
      <c r="G145" s="112">
        <f t="shared" si="3"/>
        <v>13</v>
      </c>
    </row>
    <row r="146" spans="1:7" ht="30">
      <c r="A146" s="124" t="s">
        <v>245</v>
      </c>
      <c r="B146" s="97" t="s">
        <v>220</v>
      </c>
      <c r="C146" s="122" t="s">
        <v>246</v>
      </c>
      <c r="D146" s="123">
        <v>1</v>
      </c>
      <c r="E146" s="153">
        <v>0</v>
      </c>
      <c r="F146" s="153">
        <v>0</v>
      </c>
      <c r="G146" s="112">
        <f t="shared" si="3"/>
        <v>1</v>
      </c>
    </row>
    <row r="147" spans="1:7" ht="30">
      <c r="A147" s="124" t="s">
        <v>263</v>
      </c>
      <c r="B147" s="97" t="s">
        <v>220</v>
      </c>
      <c r="C147" s="122" t="s">
        <v>264</v>
      </c>
      <c r="D147" s="123">
        <v>3</v>
      </c>
      <c r="E147" s="153">
        <v>0</v>
      </c>
      <c r="F147" s="153">
        <v>0</v>
      </c>
      <c r="G147" s="112">
        <f t="shared" si="3"/>
        <v>3</v>
      </c>
    </row>
    <row r="148" spans="1:7">
      <c r="A148" s="125" t="s">
        <v>333</v>
      </c>
      <c r="B148" s="126" t="s">
        <v>220</v>
      </c>
      <c r="C148" s="127" t="s">
        <v>334</v>
      </c>
      <c r="D148" s="128">
        <v>1</v>
      </c>
      <c r="E148" s="159">
        <v>0</v>
      </c>
      <c r="F148" s="159">
        <v>0</v>
      </c>
      <c r="G148" s="115">
        <f t="shared" si="3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07CBA4-C497-44DF-9540-71967FC921D1}"/>
</file>

<file path=customXml/itemProps2.xml><?xml version="1.0" encoding="utf-8"?>
<ds:datastoreItem xmlns:ds="http://schemas.openxmlformats.org/officeDocument/2006/customXml" ds:itemID="{FECAB5AF-9236-472C-9487-E29DF59A5C3C}"/>
</file>

<file path=customXml/itemProps3.xml><?xml version="1.0" encoding="utf-8"?>
<ds:datastoreItem xmlns:ds="http://schemas.openxmlformats.org/officeDocument/2006/customXml" ds:itemID="{2DD6CC94-F58B-4843-B507-8D8EB9969E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2019-04-10T04:28:54Z</dcterms:created>
  <dcterms:modified xsi:type="dcterms:W3CDTF">2023-05-19T01:59:37Z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37ff23a602146d4934a49238d370ca5">
    <vt:lpwstr/>
  </property>
  <property fmtid="{D5CDD505-2E9C-101B-9397-08002B2CF9AE}" pid="6" name="k985dbdc596c44d7acaf8184f33920f0">
    <vt:lpwstr/>
  </property>
  <property fmtid="{D5CDD505-2E9C-101B-9397-08002B2CF9AE}" pid="7" name="ADBCountry">
    <vt:lpwstr/>
  </property>
  <property fmtid="{D5CDD505-2E9C-101B-9397-08002B2CF9AE}" pid="8" name="d61536b25a8a4fedb48bb564279be82a">
    <vt:lpwstr/>
  </property>
  <property fmtid="{D5CDD505-2E9C-101B-9397-08002B2CF9AE}" pid="9" name="ADBContentGroup">
    <vt:lpwstr>3;#SPD|9a9a4b60-d9f6-4f48-88d9-fa0c32663524</vt:lpwstr>
  </property>
  <property fmtid="{D5CDD505-2E9C-101B-9397-08002B2CF9AE}" pid="10" name="ADBSector">
    <vt:lpwstr/>
  </property>
  <property fmtid="{D5CDD505-2E9C-101B-9397-08002B2CF9AE}" pid="11" name="d01a0ce1b141461dbfb235a3ab729a2c">
    <vt:lpwstr/>
  </property>
  <property fmtid="{D5CDD505-2E9C-101B-9397-08002B2CF9AE}" pid="12" name="ADBDocumentSecurity">
    <vt:lpwstr/>
  </property>
  <property fmtid="{D5CDD505-2E9C-101B-9397-08002B2CF9AE}" pid="13" name="ADBDocumentLanguage">
    <vt:lpwstr>1;#English|16ac8743-31bb-43f8-9a73-533a041667d6</vt:lpwstr>
  </property>
  <property fmtid="{D5CDD505-2E9C-101B-9397-08002B2CF9AE}" pid="14" name="ADBDocumentType">
    <vt:lpwstr/>
  </property>
  <property fmtid="{D5CDD505-2E9C-101B-9397-08002B2CF9AE}" pid="15" name="ADBDepartmentOwner">
    <vt:lpwstr/>
  </property>
  <property fmtid="{D5CDD505-2E9C-101B-9397-08002B2CF9AE}" pid="16" name="p030e467f78f45b4ae8f7e2c17ea4d82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2023-05-19T01:58:30Z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d9605868-b620-46fb-8cc1-f449b1a52b82</vt:lpwstr>
  </property>
  <property fmtid="{D5CDD505-2E9C-101B-9397-08002B2CF9AE}" pid="24" name="MSIP_Label_817d4574-7375-4d17-b29c-6e4c6df0fcb0_ContentBits">
    <vt:lpwstr>2</vt:lpwstr>
  </property>
</Properties>
</file>