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Downloads\OD 2022\"/>
    </mc:Choice>
  </mc:AlternateContent>
  <xr:revisionPtr revIDLastSave="0" documentId="13_ncr:1_{BB750EF4-C7EA-477F-B825-196EBFA9D07D}" xr6:coauthVersionLast="47" xr6:coauthVersionMax="47" xr10:uidLastSave="{00000000-0000-0000-0000-000000000000}"/>
  <bookViews>
    <workbookView xWindow="-108" yWindow="-108" windowWidth="23256" windowHeight="12576" tabRatio="464" xr2:uid="{00000000-000D-0000-FFFF-FFFF00000000}"/>
  </bookViews>
  <sheets>
    <sheet name="Table 7" sheetId="1" r:id="rId1"/>
    <sheet name="T11-1205chartdetails" sheetId="17" state="hidden" r:id="rId2"/>
    <sheet name="Sheet2" sheetId="2" r:id="rId3"/>
    <sheet name="Sheet3" sheetId="3" r:id="rId4"/>
    <sheet name="Sheet4" sheetId="4" r:id="rId5"/>
    <sheet name="Sheet5" sheetId="5" r:id="rId6"/>
    <sheet name="Sheet6" sheetId="6" r:id="rId7"/>
    <sheet name="Sheet7" sheetId="7" r:id="rId8"/>
    <sheet name="Sheet8" sheetId="8" r:id="rId9"/>
    <sheet name="Sheet9" sheetId="9" r:id="rId10"/>
    <sheet name="Sheet10" sheetId="10" r:id="rId11"/>
    <sheet name="Sheet11" sheetId="11" r:id="rId12"/>
    <sheet name="Sheet12" sheetId="12" r:id="rId13"/>
    <sheet name="Sheet13" sheetId="13" r:id="rId14"/>
    <sheet name="Sheet14" sheetId="14" r:id="rId15"/>
    <sheet name="Sheet15" sheetId="15" r:id="rId16"/>
    <sheet name="Sheet16" sheetId="16" r:id="rId17"/>
  </sheets>
  <definedNames>
    <definedName name="_xlnm.Print_Area" localSheetId="1">'T11-1205chartdetails'!$A$1:$P$40</definedName>
    <definedName name="_xlnm.Print_Area" localSheetId="0">'Table 7'!$A$1:$S$34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9" i="1" l="1"/>
  <c r="P29" i="1"/>
  <c r="N29" i="1"/>
  <c r="L29" i="1"/>
  <c r="J29" i="1"/>
  <c r="H29" i="1"/>
  <c r="F29" i="1"/>
  <c r="D29" i="1"/>
  <c r="B29" i="1"/>
  <c r="H9" i="17" l="1"/>
  <c r="O9" i="17" s="1"/>
  <c r="H10" i="17"/>
  <c r="O10" i="17" s="1"/>
  <c r="H11" i="17"/>
  <c r="O11" i="17" s="1"/>
  <c r="H12" i="17"/>
  <c r="O12" i="17" s="1"/>
  <c r="D13" i="17"/>
  <c r="H13" i="17" s="1"/>
  <c r="O13" i="17" s="1"/>
  <c r="F13" i="17"/>
  <c r="F14" i="17"/>
  <c r="H14" i="17" s="1"/>
  <c r="D15" i="17"/>
  <c r="F15" i="17"/>
  <c r="D16" i="17"/>
  <c r="H16" i="17" s="1"/>
  <c r="O16" i="17" s="1"/>
  <c r="F16" i="17"/>
  <c r="D17" i="17"/>
  <c r="F17" i="17"/>
  <c r="H18" i="17"/>
  <c r="O18" i="17" s="1"/>
  <c r="H19" i="17"/>
  <c r="O19" i="17" s="1"/>
  <c r="H20" i="17"/>
  <c r="O20" i="17" s="1"/>
  <c r="D21" i="17"/>
  <c r="H21" i="17" s="1"/>
  <c r="O21" i="17" s="1"/>
  <c r="H22" i="17"/>
  <c r="O22" i="17" s="1"/>
  <c r="B23" i="17"/>
  <c r="B30" i="17"/>
  <c r="D23" i="17"/>
  <c r="H23" i="17" s="1"/>
  <c r="O23" i="17" s="1"/>
  <c r="F23" i="17"/>
  <c r="F24" i="17"/>
  <c r="H24" i="17" s="1"/>
  <c r="O24" i="17" s="1"/>
  <c r="H25" i="17"/>
  <c r="I25" i="17"/>
  <c r="I33" i="17" s="1"/>
  <c r="P25" i="17"/>
  <c r="H26" i="17"/>
  <c r="O26" i="17" s="1"/>
  <c r="H27" i="17"/>
  <c r="O27" i="17" s="1"/>
  <c r="H28" i="17"/>
  <c r="O28" i="17" s="1"/>
  <c r="D29" i="17"/>
  <c r="F29" i="17"/>
  <c r="K29" i="17"/>
  <c r="K33" i="17"/>
  <c r="P29" i="17"/>
  <c r="D30" i="17"/>
  <c r="F30" i="17"/>
  <c r="H30" i="17"/>
  <c r="O30" i="17" s="1"/>
  <c r="P30" i="17"/>
  <c r="D31" i="17"/>
  <c r="H31" i="17"/>
  <c r="O31" i="17" s="1"/>
  <c r="L33" i="17"/>
  <c r="M33" i="17"/>
  <c r="B33" i="17" l="1"/>
  <c r="H29" i="17"/>
  <c r="O29" i="17" s="1"/>
  <c r="O25" i="17"/>
  <c r="H15" i="17"/>
  <c r="O15" i="17" s="1"/>
  <c r="D33" i="17"/>
  <c r="H17" i="17"/>
  <c r="O17" i="17" s="1"/>
  <c r="P33" i="17"/>
  <c r="O14" i="17"/>
  <c r="F33" i="17"/>
  <c r="H33" i="17" l="1"/>
  <c r="O3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CLS</author>
  </authors>
  <commentList>
    <comment ref="B30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CLS:</t>
        </r>
        <r>
          <rPr>
            <sz val="8"/>
            <color indexed="81"/>
            <rFont val="Tahoma"/>
            <family val="2"/>
          </rPr>
          <t xml:space="preserve">
16 less 1 due to cancellaiton of IND: Torrent $54.4 loan and $20.6 equity
(less $724.0 proj.cost)</t>
        </r>
      </text>
    </comment>
    <comment ref="P30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CLS:</t>
        </r>
        <r>
          <rPr>
            <sz val="8"/>
            <color indexed="81"/>
            <rFont val="Tahoma"/>
            <family val="2"/>
          </rPr>
          <t xml:space="preserve">
less $724.0 cancellation of IND: Torrent
</t>
        </r>
      </text>
    </comment>
  </commentList>
</comments>
</file>

<file path=xl/sharedStrings.xml><?xml version="1.0" encoding="utf-8"?>
<sst xmlns="http://schemas.openxmlformats.org/spreadsheetml/2006/main" count="86" uniqueCount="52">
  <si>
    <t>(amounts in $ million)</t>
  </si>
  <si>
    <t>Total</t>
  </si>
  <si>
    <t>No. of</t>
  </si>
  <si>
    <t>Equity</t>
  </si>
  <si>
    <t>Year</t>
  </si>
  <si>
    <t>Loan</t>
  </si>
  <si>
    <t>Funds</t>
  </si>
  <si>
    <t>a/  Net of cancellations.</t>
  </si>
  <si>
    <t>b/  Includes equity investments, lines of equity and equity underwriting.</t>
  </si>
  <si>
    <t>ADB</t>
  </si>
  <si>
    <t>- Data not applicable.</t>
  </si>
  <si>
    <t xml:space="preserve"> Total </t>
  </si>
  <si>
    <t xml:space="preserve"> Project </t>
  </si>
  <si>
    <t xml:space="preserve"> Cost </t>
  </si>
  <si>
    <t>Political</t>
  </si>
  <si>
    <t>Risk</t>
  </si>
  <si>
    <t>Guarantee</t>
  </si>
  <si>
    <t>TOTAL</t>
  </si>
  <si>
    <r>
      <t>Projects</t>
    </r>
    <r>
      <rPr>
        <b/>
        <vertAlign val="superscript"/>
        <sz val="8"/>
        <rFont val="Arial"/>
        <family val="2"/>
      </rPr>
      <t>a</t>
    </r>
  </si>
  <si>
    <r>
      <t>Investment</t>
    </r>
    <r>
      <rPr>
        <b/>
        <vertAlign val="superscript"/>
        <sz val="8"/>
        <rFont val="Arial"/>
        <family val="2"/>
      </rPr>
      <t>b</t>
    </r>
  </si>
  <si>
    <r>
      <t>Approvals</t>
    </r>
    <r>
      <rPr>
        <b/>
        <vertAlign val="superscript"/>
        <sz val="8"/>
        <rFont val="Arial"/>
        <family val="2"/>
      </rPr>
      <t>a</t>
    </r>
  </si>
  <si>
    <t>Partial</t>
  </si>
  <si>
    <t>Credit</t>
  </si>
  <si>
    <t>Complementary Loan/</t>
  </si>
  <si>
    <t>Political Risk Guarantee</t>
  </si>
  <si>
    <t>Co-guarantor Program</t>
  </si>
  <si>
    <t>Table 11</t>
  </si>
  <si>
    <t>Swap</t>
  </si>
  <si>
    <t>with</t>
  </si>
  <si>
    <t>DMCs</t>
  </si>
  <si>
    <t>c</t>
  </si>
  <si>
    <t>c/  Includes an approved project for the expansion of the Grameenphone Telecommunications in Bangladesh.</t>
  </si>
  <si>
    <t>PRIVATE SECTOR LOAN AND EQUITY INVESTMENT APPROVALS, BY YEAR, 1983-2005</t>
  </si>
  <si>
    <t>d</t>
  </si>
  <si>
    <t>d/  Includes an approved project for the Inrastructure Development Finance Co. Limited in India.</t>
  </si>
  <si>
    <t>Projects</t>
  </si>
  <si>
    <t xml:space="preserve">Loan </t>
  </si>
  <si>
    <t>Total ADB</t>
  </si>
  <si>
    <t>Partial Credit</t>
  </si>
  <si>
    <t>Investment</t>
  </si>
  <si>
    <t>Commitments</t>
  </si>
  <si>
    <t>Debt</t>
  </si>
  <si>
    <t>Security</t>
  </si>
  <si>
    <t>Political Risk</t>
  </si>
  <si>
    <r>
      <t>Programs</t>
    </r>
    <r>
      <rPr>
        <vertAlign val="superscript"/>
        <sz val="10"/>
        <rFont val="Arial"/>
        <family val="2"/>
      </rPr>
      <t>b</t>
    </r>
  </si>
  <si>
    <t>Note: Numbers may not sum precisely because of rounding.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</si>
  <si>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 Includes Trade and Supply Chain Finance Program and Microfinance Program.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</si>
  <si>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 Includes nonsovereign projects processed by the Private Sector Operations Department and various regional operations departments of ADB. Regional operations departments 
   started nonsovereign operations in 2007.</t>
    </r>
  </si>
  <si>
    <r>
      <t>Nonsovereign Commitments by Year, 2009–2022</t>
    </r>
    <r>
      <rPr>
        <vertAlign val="superscript"/>
        <sz val="11"/>
        <color rgb="FF007DB7"/>
        <rFont val="Arial"/>
        <family val="2"/>
      </rPr>
      <t>a</t>
    </r>
    <r>
      <rPr>
        <sz val="11"/>
        <color rgb="FF007DB7"/>
        <rFont val="Arial"/>
        <family val="2"/>
      </rPr>
      <t xml:space="preserve"> </t>
    </r>
  </si>
  <si>
    <t>–</t>
  </si>
  <si>
    <t>– = data not applicable, ADB = Asian Development Bank.</t>
  </si>
  <si>
    <t>($ 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</si>
</sst>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vertAlign val="superscript"/>
      <sz val="10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color rgb="FF000000"/>
      <name val="Arial"/>
      <family val="2"/>
    </font>
    <font>
      <b/>
      <sz val="10"/>
      <color rgb="FF000000"/>
      <name val="Arial"/>
      <family val="2"/>
    </font>
    <font>
      <vertAlign val="superscript"/>
      <sz val="11"/>
      <color rgb="FF007DB7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165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64" fontId="1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3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1" fontId="3" fillId="0" borderId="0" xfId="0" quotePrefix="1" applyNumberFormat="1" applyFont="1" applyAlignment="1">
      <alignment horizontal="center"/>
    </xf>
    <xf numFmtId="1" fontId="2" fillId="0" borderId="0" xfId="0" quotePrefix="1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left"/>
    </xf>
    <xf numFmtId="4" fontId="2" fillId="0" borderId="0" xfId="1" applyNumberFormat="1" applyFont="1"/>
    <xf numFmtId="4" fontId="2" fillId="0" borderId="0" xfId="0" applyNumberFormat="1" applyFont="1"/>
    <xf numFmtId="4" fontId="3" fillId="0" borderId="1" xfId="1" applyNumberFormat="1" applyFont="1" applyBorder="1" applyAlignment="1">
      <alignment horizontal="center"/>
    </xf>
    <xf numFmtId="4" fontId="3" fillId="0" borderId="0" xfId="1" applyNumberFormat="1" applyFont="1" applyAlignment="1">
      <alignment horizontal="center"/>
    </xf>
    <xf numFmtId="4" fontId="3" fillId="0" borderId="2" xfId="1" applyNumberFormat="1" applyFont="1" applyBorder="1" applyAlignment="1">
      <alignment horizontal="center"/>
    </xf>
    <xf numFmtId="4" fontId="4" fillId="0" borderId="0" xfId="1" applyNumberFormat="1" applyFont="1" applyAlignment="1">
      <alignment horizontal="left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4" fontId="3" fillId="0" borderId="0" xfId="1" applyNumberFormat="1" applyFont="1" applyAlignment="1">
      <alignment horizontal="centerContinuous"/>
    </xf>
    <xf numFmtId="4" fontId="3" fillId="0" borderId="0" xfId="1" quotePrefix="1" applyNumberFormat="1" applyFont="1" applyAlignment="1">
      <alignment horizontal="center"/>
    </xf>
    <xf numFmtId="4" fontId="3" fillId="0" borderId="0" xfId="0" quotePrefix="1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1" fontId="3" fillId="0" borderId="2" xfId="0" quotePrefix="1" applyNumberFormat="1" applyFont="1" applyBorder="1" applyAlignment="1">
      <alignment horizontal="center"/>
    </xf>
    <xf numFmtId="4" fontId="3" fillId="0" borderId="2" xfId="0" quotePrefix="1" applyNumberFormat="1" applyFont="1" applyBorder="1" applyAlignment="1">
      <alignment horizontal="centerContinuous"/>
    </xf>
    <xf numFmtId="4" fontId="3" fillId="0" borderId="2" xfId="1" applyNumberFormat="1" applyFont="1" applyBorder="1" applyAlignment="1">
      <alignment horizontal="centerContinuous"/>
    </xf>
    <xf numFmtId="4" fontId="3" fillId="0" borderId="2" xfId="0" quotePrefix="1" applyNumberFormat="1" applyFont="1" applyBorder="1" applyAlignment="1">
      <alignment horizontal="center"/>
    </xf>
    <xf numFmtId="0" fontId="3" fillId="0" borderId="3" xfId="0" applyFont="1" applyBorder="1"/>
    <xf numFmtId="4" fontId="3" fillId="0" borderId="3" xfId="1" applyNumberFormat="1" applyFont="1" applyBorder="1"/>
    <xf numFmtId="165" fontId="2" fillId="0" borderId="0" xfId="1" applyFont="1"/>
    <xf numFmtId="1" fontId="4" fillId="0" borderId="0" xfId="0" applyNumberFormat="1" applyFont="1" applyAlignment="1">
      <alignment horizontal="left"/>
    </xf>
    <xf numFmtId="1" fontId="3" fillId="0" borderId="3" xfId="1" applyNumberFormat="1" applyFont="1" applyBorder="1" applyAlignment="1">
      <alignment horizontal="center"/>
    </xf>
    <xf numFmtId="1" fontId="2" fillId="0" borderId="0" xfId="1" applyNumberFormat="1" applyFont="1" applyAlignment="1">
      <alignment horizontal="center"/>
    </xf>
    <xf numFmtId="4" fontId="8" fillId="0" borderId="0" xfId="1" applyNumberFormat="1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" fontId="3" fillId="0" borderId="0" xfId="0" quotePrefix="1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0" fontId="13" fillId="0" borderId="1" xfId="0" applyFont="1" applyBorder="1" applyAlignment="1">
      <alignment horizontal="center"/>
    </xf>
    <xf numFmtId="4" fontId="13" fillId="0" borderId="1" xfId="1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left"/>
    </xf>
    <xf numFmtId="4" fontId="1" fillId="0" borderId="0" xfId="1" applyNumberFormat="1"/>
    <xf numFmtId="165" fontId="1" fillId="0" borderId="0" xfId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left"/>
    </xf>
    <xf numFmtId="4" fontId="1" fillId="0" borderId="0" xfId="0" applyNumberFormat="1" applyFont="1"/>
    <xf numFmtId="0" fontId="13" fillId="0" borderId="3" xfId="0" applyFont="1" applyBorder="1"/>
    <xf numFmtId="4" fontId="13" fillId="0" borderId="3" xfId="1" applyNumberFormat="1" applyFont="1" applyBorder="1"/>
    <xf numFmtId="165" fontId="13" fillId="0" borderId="3" xfId="1" applyFont="1" applyBorder="1"/>
    <xf numFmtId="4" fontId="13" fillId="0" borderId="1" xfId="1" applyNumberFormat="1" applyFont="1" applyBorder="1" applyAlignment="1">
      <alignment horizontal="center" wrapText="1"/>
    </xf>
    <xf numFmtId="165" fontId="16" fillId="0" borderId="3" xfId="1" applyFont="1" applyFill="1" applyBorder="1" applyAlignment="1"/>
    <xf numFmtId="3" fontId="16" fillId="0" borderId="3" xfId="1" applyNumberFormat="1" applyFont="1" applyFill="1" applyBorder="1" applyAlignment="1"/>
    <xf numFmtId="1" fontId="15" fillId="0" borderId="3" xfId="1" applyNumberFormat="1" applyFont="1" applyFill="1" applyBorder="1" applyAlignment="1"/>
    <xf numFmtId="4" fontId="16" fillId="0" borderId="3" xfId="1" applyNumberFormat="1" applyFont="1" applyFill="1" applyBorder="1" applyAlignment="1"/>
    <xf numFmtId="0" fontId="13" fillId="0" borderId="0" xfId="0" applyFont="1"/>
    <xf numFmtId="3" fontId="16" fillId="0" borderId="0" xfId="1" applyNumberFormat="1" applyFont="1" applyFill="1" applyBorder="1" applyAlignment="1"/>
    <xf numFmtId="1" fontId="15" fillId="0" borderId="0" xfId="1" applyNumberFormat="1" applyFont="1" applyFill="1" applyBorder="1" applyAlignment="1"/>
    <xf numFmtId="4" fontId="16" fillId="0" borderId="0" xfId="1" applyNumberFormat="1" applyFont="1" applyFill="1" applyBorder="1" applyAlignment="1"/>
    <xf numFmtId="4" fontId="13" fillId="0" borderId="0" xfId="1" applyNumberFormat="1" applyFont="1" applyBorder="1"/>
    <xf numFmtId="165" fontId="16" fillId="0" borderId="0" xfId="1" applyFont="1" applyFill="1" applyBorder="1" applyAlignment="1"/>
    <xf numFmtId="165" fontId="16" fillId="0" borderId="0" xfId="22" applyNumberFormat="1" applyFont="1" applyFill="1" applyBorder="1" applyAlignment="1"/>
    <xf numFmtId="39" fontId="13" fillId="0" borderId="0" xfId="1" applyNumberFormat="1" applyFont="1" applyBorder="1"/>
    <xf numFmtId="165" fontId="13" fillId="0" borderId="0" xfId="1" applyFont="1" applyBorder="1"/>
    <xf numFmtId="0" fontId="2" fillId="0" borderId="0" xfId="0" applyFont="1" applyAlignment="1">
      <alignment vertical="center"/>
    </xf>
    <xf numFmtId="0" fontId="2" fillId="0" borderId="0" xfId="0" quotePrefix="1" applyFont="1" applyAlignment="1">
      <alignment horizontal="left" vertical="center"/>
    </xf>
    <xf numFmtId="1" fontId="2" fillId="0" borderId="0" xfId="1" applyNumberFormat="1" applyFont="1" applyAlignment="1">
      <alignment horizontal="center" vertical="center"/>
    </xf>
    <xf numFmtId="1" fontId="2" fillId="0" borderId="0" xfId="1" applyNumberFormat="1" applyFont="1" applyAlignment="1">
      <alignment horizontal="left" vertical="center"/>
    </xf>
    <xf numFmtId="4" fontId="2" fillId="0" borderId="0" xfId="1" applyNumberFormat="1" applyFont="1" applyAlignment="1">
      <alignment vertical="center"/>
    </xf>
    <xf numFmtId="165" fontId="2" fillId="0" borderId="0" xfId="1" applyFont="1" applyAlignment="1">
      <alignment vertical="center"/>
    </xf>
    <xf numFmtId="4" fontId="13" fillId="0" borderId="3" xfId="1" applyNumberFormat="1" applyFont="1" applyBorder="1" applyAlignment="1"/>
    <xf numFmtId="4" fontId="1" fillId="0" borderId="0" xfId="1" applyNumberFormat="1" applyAlignment="1"/>
    <xf numFmtId="4" fontId="16" fillId="0" borderId="3" xfId="22" applyNumberFormat="1" applyFont="1" applyFill="1" applyBorder="1" applyAlignment="1"/>
    <xf numFmtId="4" fontId="1" fillId="0" borderId="0" xfId="1" applyNumberFormat="1" applyAlignment="1">
      <alignment horizontal="right"/>
    </xf>
    <xf numFmtId="0" fontId="1" fillId="0" borderId="0" xfId="1" applyNumberFormat="1" applyAlignment="1">
      <alignment horizontal="right"/>
    </xf>
    <xf numFmtId="4" fontId="13" fillId="0" borderId="1" xfId="1" applyNumberFormat="1" applyFont="1" applyBorder="1" applyAlignment="1">
      <alignment horizontal="center"/>
    </xf>
    <xf numFmtId="4" fontId="13" fillId="0" borderId="2" xfId="1" applyNumberFormat="1" applyFont="1" applyBorder="1" applyAlignment="1">
      <alignment horizontal="center"/>
    </xf>
    <xf numFmtId="4" fontId="13" fillId="0" borderId="2" xfId="0" quotePrefix="1" applyNumberFormat="1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4" fontId="13" fillId="0" borderId="1" xfId="1" applyNumberFormat="1" applyFont="1" applyBorder="1" applyAlignment="1">
      <alignment horizontal="center" wrapText="1"/>
    </xf>
    <xf numFmtId="165" fontId="13" fillId="0" borderId="1" xfId="1" applyFont="1" applyBorder="1" applyAlignment="1">
      <alignment horizontal="center" wrapText="1"/>
    </xf>
    <xf numFmtId="165" fontId="13" fillId="0" borderId="2" xfId="1" applyFont="1" applyBorder="1" applyAlignment="1">
      <alignment horizontal="center" wrapText="1"/>
    </xf>
    <xf numFmtId="1" fontId="13" fillId="0" borderId="1" xfId="0" quotePrefix="1" applyNumberFormat="1" applyFont="1" applyBorder="1" applyAlignment="1">
      <alignment horizontal="center" wrapText="1"/>
    </xf>
    <xf numFmtId="1" fontId="13" fillId="0" borderId="2" xfId="0" quotePrefix="1" applyNumberFormat="1" applyFont="1" applyBorder="1" applyAlignment="1">
      <alignment horizontal="center" wrapText="1"/>
    </xf>
    <xf numFmtId="4" fontId="13" fillId="0" borderId="1" xfId="0" quotePrefix="1" applyNumberFormat="1" applyFont="1" applyBorder="1" applyAlignment="1">
      <alignment horizontal="center" wrapText="1"/>
    </xf>
    <xf numFmtId="4" fontId="13" fillId="0" borderId="1" xfId="1" quotePrefix="1" applyNumberFormat="1" applyFont="1" applyBorder="1" applyAlignment="1">
      <alignment horizontal="center" wrapText="1"/>
    </xf>
    <xf numFmtId="4" fontId="13" fillId="0" borderId="2" xfId="1" quotePrefix="1" applyNumberFormat="1" applyFont="1" applyBorder="1" applyAlignment="1">
      <alignment horizontal="center" wrapText="1"/>
    </xf>
    <xf numFmtId="4" fontId="13" fillId="0" borderId="2" xfId="1" applyNumberFormat="1" applyFont="1" applyBorder="1" applyAlignment="1">
      <alignment horizontal="center" wrapText="1"/>
    </xf>
    <xf numFmtId="4" fontId="3" fillId="0" borderId="0" xfId="1" applyNumberFormat="1" applyFont="1" applyAlignment="1">
      <alignment horizontal="center"/>
    </xf>
    <xf numFmtId="4" fontId="3" fillId="0" borderId="1" xfId="1" applyNumberFormat="1" applyFont="1" applyBorder="1" applyAlignment="1">
      <alignment horizontal="center"/>
    </xf>
  </cellXfs>
  <cellStyles count="25">
    <cellStyle name="Comma" xfId="1" builtinId="3"/>
    <cellStyle name="Currency" xfId="22" builtinId="4"/>
    <cellStyle name="Currency 2" xfId="24" xr:uid="{00000000-0005-0000-0000-000002000000}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Normal" xfId="0" builtinId="0"/>
    <cellStyle name="Normal 2" xfId="23" xr:uid="{00000000-0005-0000-0000-000018000000}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PRIVATE SECTOR OPERATIONS, 2000-2004</a:t>
            </a:r>
          </a:p>
          <a:p>
            <a:pPr algn="l"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($ million)</a:t>
            </a:r>
          </a:p>
        </c:rich>
      </c:tx>
      <c:layout>
        <c:manualLayout>
          <c:xMode val="edge"/>
          <c:yMode val="edge"/>
          <c:x val="1.20481304752478E-2"/>
          <c:y val="0.88889144331411141"/>
        </c:manualLayout>
      </c:layout>
      <c:overlay val="0"/>
      <c:spPr>
        <a:solidFill>
          <a:srgbClr val="C0C0C0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4955919328801"/>
          <c:y val="1.4619924787340099E-2"/>
          <c:w val="0.71084420985999819"/>
          <c:h val="0.63450473577055799"/>
        </c:manualLayout>
      </c:layout>
      <c:barChart>
        <c:barDir val="bar"/>
        <c:grouping val="clustered"/>
        <c:varyColors val="0"/>
        <c:ser>
          <c:idx val="0"/>
          <c:order val="0"/>
          <c:tx>
            <c:v>Total Funds Mobilized (Total Project Cost)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'T11-1205chartdetails'!$N$27:$N$31</c:f>
              <c:numCache>
                <c:formatCode>General</c:formatCod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numCache>
            </c:numRef>
          </c:cat>
          <c:val>
            <c:numRef>
              <c:f>'T11-1205chartdetails'!$P$27:$P$31</c:f>
              <c:numCache>
                <c:formatCode>#,##0.00</c:formatCode>
                <c:ptCount val="5"/>
                <c:pt idx="0">
                  <c:v>648</c:v>
                </c:pt>
                <c:pt idx="1">
                  <c:v>1176.5999999999999</c:v>
                </c:pt>
                <c:pt idx="2">
                  <c:v>2300</c:v>
                </c:pt>
                <c:pt idx="3">
                  <c:v>2227.6999999999998</c:v>
                </c:pt>
                <c:pt idx="4">
                  <c:v>8941.6200000000008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4A-4B1F-8946-471F6AF8A55B}"/>
            </c:ext>
          </c:extLst>
        </c:ser>
        <c:ser>
          <c:idx val="1"/>
          <c:order val="1"/>
          <c:tx>
            <c:v>Total Bank Approvals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'T11-1205chartdetails'!$N$27:$N$31</c:f>
              <c:numCache>
                <c:formatCode>General</c:formatCod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numCache>
            </c:numRef>
          </c:cat>
          <c:val>
            <c:numRef>
              <c:f>'T11-1205chartdetails'!$O$27:$O$31</c:f>
              <c:numCache>
                <c:formatCode>#,##0.00</c:formatCode>
                <c:ptCount val="5"/>
                <c:pt idx="0">
                  <c:v>67.86</c:v>
                </c:pt>
                <c:pt idx="1">
                  <c:v>205.52600000000001</c:v>
                </c:pt>
                <c:pt idx="2">
                  <c:v>542.65</c:v>
                </c:pt>
                <c:pt idx="3">
                  <c:v>666.9</c:v>
                </c:pt>
                <c:pt idx="4">
                  <c:v>821.51700000000005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4A-4B1F-8946-471F6AF8A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0357632"/>
        <c:axId val="134976000"/>
      </c:barChart>
      <c:catAx>
        <c:axId val="3003576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976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976000"/>
        <c:scaling>
          <c:orientation val="minMax"/>
        </c:scaling>
        <c:delete val="1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one"/>
        <c:crossAx val="300357632"/>
        <c:crosses val="autoZero"/>
        <c:crossBetween val="between"/>
      </c:valAx>
      <c:spPr>
        <a:solidFill>
          <a:srgbClr val="008080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2885136438177797"/>
          <c:y val="0.74103585657370563"/>
          <c:w val="0.76190371982268701"/>
          <c:h val="9.9601593625498031E-2"/>
        </c:manualLayout>
      </c:layout>
      <c:overlay val="0"/>
      <c:spPr>
        <a:solidFill>
          <a:srgbClr val="008080"/>
        </a:solidFill>
        <a:ln w="25400">
          <a:noFill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008080"/>
    </a:solidFill>
    <a:ln w="9525">
      <a:noFill/>
    </a:ln>
  </c:spPr>
  <c:txPr>
    <a:bodyPr/>
    <a:lstStyle/>
    <a:p>
      <a:pPr>
        <a:defRPr sz="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22" r="0.75000000000000022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545702</xdr:colOff>
      <xdr:row>0</xdr:row>
      <xdr:rowOff>0</xdr:rowOff>
    </xdr:from>
    <xdr:to>
      <xdr:col>11</xdr:col>
      <xdr:colOff>33152</xdr:colOff>
      <xdr:row>4</xdr:row>
      <xdr:rowOff>95099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5702" y="0"/>
          <a:ext cx="3916575" cy="66659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2022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https://www.adb.org/documents/adb-annual-report-2022</a:t>
          </a:r>
          <a:endParaRPr kumimoji="0" lang="en-US" sz="9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commitments, nonsovereign, private sector</a:t>
          </a:r>
        </a:p>
      </xdr:txBody>
    </xdr:sp>
    <xdr:clientData/>
  </xdr:twoCellAnchor>
  <xdr:twoCellAnchor editAs="oneCell">
    <xdr:from>
      <xdr:col>0</xdr:col>
      <xdr:colOff>30311</xdr:colOff>
      <xdr:row>0</xdr:row>
      <xdr:rowOff>9525</xdr:rowOff>
    </xdr:from>
    <xdr:to>
      <xdr:col>0</xdr:col>
      <xdr:colOff>467591</xdr:colOff>
      <xdr:row>4</xdr:row>
      <xdr:rowOff>3916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11" y="9525"/>
          <a:ext cx="437280" cy="5658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42</xdr:row>
      <xdr:rowOff>127000</xdr:rowOff>
    </xdr:from>
    <xdr:to>
      <xdr:col>11</xdr:col>
      <xdr:colOff>190500</xdr:colOff>
      <xdr:row>65</xdr:row>
      <xdr:rowOff>101600</xdr:rowOff>
    </xdr:to>
    <xdr:graphicFrame macro="">
      <xdr:nvGraphicFramePr>
        <xdr:cNvPr id="2132" name="Chart 5">
          <a:extLst>
            <a:ext uri="{FF2B5EF4-FFF2-40B4-BE49-F238E27FC236}">
              <a16:creationId xmlns:a16="http://schemas.microsoft.com/office/drawing/2014/main" id="{00000000-0008-0000-0100-00005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S34"/>
  <sheetViews>
    <sheetView tabSelected="1" zoomScale="124" zoomScaleNormal="124" zoomScalePageLayoutView="160" workbookViewId="0">
      <selection activeCell="A31" sqref="A31"/>
    </sheetView>
  </sheetViews>
  <sheetFormatPr defaultColWidth="9.109375" defaultRowHeight="11.25" customHeight="1" x14ac:dyDescent="0.2"/>
  <cols>
    <col min="1" max="1" width="9.44140625" style="1" customWidth="1"/>
    <col min="2" max="2" width="5.88671875" style="7" customWidth="1"/>
    <col min="3" max="3" width="3" style="38" customWidth="1"/>
    <col min="4" max="4" width="9" style="10" customWidth="1"/>
    <col min="5" max="5" width="2.88671875" style="10" customWidth="1"/>
    <col min="6" max="6" width="9.109375" style="10" customWidth="1"/>
    <col min="7" max="7" width="2.88671875" style="10" customWidth="1"/>
    <col min="8" max="8" width="8.5546875" style="10" customWidth="1"/>
    <col min="9" max="9" width="2.88671875" style="10" customWidth="1"/>
    <col min="10" max="10" width="10.33203125" style="9" customWidth="1"/>
    <col min="11" max="11" width="2.5546875" style="9" customWidth="1"/>
    <col min="12" max="12" width="10.33203125" style="9" customWidth="1"/>
    <col min="13" max="13" width="2.5546875" style="9" customWidth="1"/>
    <col min="14" max="14" width="9.88671875" style="9" customWidth="1"/>
    <col min="15" max="15" width="2.88671875" style="9" customWidth="1"/>
    <col min="16" max="16" width="10.5546875" style="9" customWidth="1"/>
    <col min="17" max="17" width="2.88671875" style="9" customWidth="1"/>
    <col min="18" max="18" width="11.44140625" style="30" customWidth="1"/>
    <col min="19" max="19" width="2.109375" style="30" customWidth="1"/>
    <col min="20" max="16384" width="9.109375" style="1"/>
  </cols>
  <sheetData>
    <row r="8" spans="1:19" ht="18.899999999999999" customHeight="1" x14ac:dyDescent="0.25">
      <c r="A8" s="35" t="s">
        <v>48</v>
      </c>
      <c r="B8" s="5"/>
      <c r="C8" s="37"/>
      <c r="D8" s="8"/>
      <c r="E8" s="8"/>
      <c r="F8" s="8"/>
      <c r="G8" s="8"/>
      <c r="H8" s="8"/>
      <c r="I8" s="8"/>
    </row>
    <row r="9" spans="1:19" ht="15" customHeight="1" x14ac:dyDescent="0.25">
      <c r="A9" s="36" t="s">
        <v>51</v>
      </c>
      <c r="B9" s="5"/>
      <c r="C9" s="37"/>
      <c r="D9" s="8"/>
      <c r="E9" s="8"/>
      <c r="F9" s="8"/>
      <c r="G9" s="8"/>
      <c r="H9" s="8"/>
      <c r="I9" s="8"/>
    </row>
    <row r="11" spans="1:19" ht="13.2" x14ac:dyDescent="0.25">
      <c r="A11" s="39"/>
      <c r="B11" s="86" t="s">
        <v>2</v>
      </c>
      <c r="C11" s="86"/>
      <c r="D11" s="40"/>
      <c r="E11" s="40"/>
      <c r="F11" s="79" t="s">
        <v>41</v>
      </c>
      <c r="G11" s="79"/>
      <c r="H11" s="88" t="s">
        <v>3</v>
      </c>
      <c r="I11" s="88"/>
      <c r="J11" s="89" t="s">
        <v>37</v>
      </c>
      <c r="K11" s="89"/>
      <c r="L11" s="83" t="s">
        <v>38</v>
      </c>
      <c r="M11" s="83"/>
      <c r="N11" s="83" t="s">
        <v>43</v>
      </c>
      <c r="O11" s="83"/>
      <c r="P11" s="54"/>
      <c r="Q11" s="54"/>
      <c r="R11" s="84" t="s">
        <v>37</v>
      </c>
      <c r="S11" s="84"/>
    </row>
    <row r="12" spans="1:19" ht="14.25" customHeight="1" x14ac:dyDescent="0.25">
      <c r="A12" s="41" t="s">
        <v>4</v>
      </c>
      <c r="B12" s="87" t="s">
        <v>35</v>
      </c>
      <c r="C12" s="87"/>
      <c r="D12" s="80" t="s">
        <v>36</v>
      </c>
      <c r="E12" s="80"/>
      <c r="F12" s="80" t="s">
        <v>42</v>
      </c>
      <c r="G12" s="80"/>
      <c r="H12" s="81" t="s">
        <v>39</v>
      </c>
      <c r="I12" s="81"/>
      <c r="J12" s="90" t="s">
        <v>6</v>
      </c>
      <c r="K12" s="90"/>
      <c r="L12" s="91" t="s">
        <v>16</v>
      </c>
      <c r="M12" s="91"/>
      <c r="N12" s="81" t="s">
        <v>16</v>
      </c>
      <c r="O12" s="81"/>
      <c r="P12" s="81" t="s">
        <v>44</v>
      </c>
      <c r="Q12" s="81"/>
      <c r="R12" s="85" t="s">
        <v>40</v>
      </c>
      <c r="S12" s="85"/>
    </row>
    <row r="13" spans="1:19" ht="6" customHeight="1" x14ac:dyDescent="0.25">
      <c r="A13" s="42"/>
      <c r="B13" s="43"/>
      <c r="C13" s="44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6"/>
      <c r="S13" s="46"/>
    </row>
    <row r="14" spans="1:19" ht="12" customHeight="1" x14ac:dyDescent="0.25">
      <c r="A14" s="47">
        <v>2009</v>
      </c>
      <c r="B14" s="48">
        <v>9</v>
      </c>
      <c r="C14" s="49"/>
      <c r="D14" s="45">
        <v>346.80679216999999</v>
      </c>
      <c r="E14" s="45"/>
      <c r="F14" s="78" t="s">
        <v>49</v>
      </c>
      <c r="G14" s="45"/>
      <c r="H14" s="45">
        <v>128.926501</v>
      </c>
      <c r="I14" s="42"/>
      <c r="J14" s="46">
        <v>475.73329317000002</v>
      </c>
      <c r="K14" s="46"/>
      <c r="L14" s="77" t="s">
        <v>49</v>
      </c>
      <c r="M14" s="46"/>
      <c r="N14" s="77" t="s">
        <v>49</v>
      </c>
      <c r="O14" s="46"/>
      <c r="P14" s="46">
        <v>633.10707957999989</v>
      </c>
      <c r="Q14" s="46"/>
      <c r="R14" s="46">
        <v>1108.8403727499999</v>
      </c>
      <c r="S14" s="46"/>
    </row>
    <row r="15" spans="1:19" ht="12" customHeight="1" x14ac:dyDescent="0.25">
      <c r="A15" s="47">
        <v>2010</v>
      </c>
      <c r="B15" s="48">
        <v>12</v>
      </c>
      <c r="C15" s="49"/>
      <c r="D15" s="45">
        <v>547.26413000000002</v>
      </c>
      <c r="E15" s="45"/>
      <c r="F15" s="78" t="s">
        <v>49</v>
      </c>
      <c r="G15" s="45"/>
      <c r="H15" s="45">
        <v>268.85290199999997</v>
      </c>
      <c r="I15" s="42"/>
      <c r="J15" s="46">
        <v>816.11703199999999</v>
      </c>
      <c r="K15" s="46"/>
      <c r="L15" s="77" t="s">
        <v>49</v>
      </c>
      <c r="M15" s="46"/>
      <c r="N15" s="77" t="s">
        <v>49</v>
      </c>
      <c r="O15" s="46"/>
      <c r="P15" s="46">
        <v>1215.93</v>
      </c>
      <c r="Q15" s="46"/>
      <c r="R15" s="46">
        <v>2032.0470319999999</v>
      </c>
      <c r="S15" s="46"/>
    </row>
    <row r="16" spans="1:19" ht="12" customHeight="1" x14ac:dyDescent="0.25">
      <c r="A16" s="47">
        <v>2011</v>
      </c>
      <c r="B16" s="48">
        <v>15</v>
      </c>
      <c r="C16" s="49"/>
      <c r="D16" s="45">
        <v>862.57651799999996</v>
      </c>
      <c r="E16" s="45"/>
      <c r="F16" s="78" t="s">
        <v>49</v>
      </c>
      <c r="G16" s="45"/>
      <c r="H16" s="45">
        <v>82.88</v>
      </c>
      <c r="I16" s="42"/>
      <c r="J16" s="46">
        <v>945.45651799999996</v>
      </c>
      <c r="K16" s="46"/>
      <c r="L16" s="77" t="s">
        <v>49</v>
      </c>
      <c r="M16" s="46"/>
      <c r="N16" s="77" t="s">
        <v>49</v>
      </c>
      <c r="O16" s="46"/>
      <c r="P16" s="46">
        <v>1142.40971124</v>
      </c>
      <c r="Q16" s="46"/>
      <c r="R16" s="46">
        <v>2087.8662292399999</v>
      </c>
      <c r="S16" s="46"/>
    </row>
    <row r="17" spans="1:19" ht="12" customHeight="1" x14ac:dyDescent="0.25">
      <c r="A17" s="47">
        <v>2012</v>
      </c>
      <c r="B17" s="48">
        <v>21</v>
      </c>
      <c r="C17" s="49"/>
      <c r="D17" s="45">
        <v>1429.479828</v>
      </c>
      <c r="E17" s="45"/>
      <c r="F17" s="78" t="s">
        <v>49</v>
      </c>
      <c r="G17" s="45"/>
      <c r="H17" s="45">
        <v>74.714112</v>
      </c>
      <c r="I17" s="42"/>
      <c r="J17" s="46">
        <v>1504.1939400000001</v>
      </c>
      <c r="K17" s="46"/>
      <c r="L17" s="77">
        <v>66.61</v>
      </c>
      <c r="M17" s="46"/>
      <c r="N17" s="75">
        <v>217.950265</v>
      </c>
      <c r="O17" s="46"/>
      <c r="P17" s="46">
        <v>1586.1</v>
      </c>
      <c r="Q17" s="46"/>
      <c r="R17" s="46">
        <v>3374.8542050000001</v>
      </c>
      <c r="S17" s="46"/>
    </row>
    <row r="18" spans="1:19" ht="12" customHeight="1" x14ac:dyDescent="0.25">
      <c r="A18" s="47">
        <v>2013</v>
      </c>
      <c r="B18" s="48">
        <v>14</v>
      </c>
      <c r="C18" s="49"/>
      <c r="D18" s="45">
        <v>620.77966400000003</v>
      </c>
      <c r="E18" s="34"/>
      <c r="F18" s="78" t="s">
        <v>49</v>
      </c>
      <c r="G18" s="34"/>
      <c r="H18" s="45">
        <v>47.644896660000001</v>
      </c>
      <c r="I18" s="42"/>
      <c r="J18" s="46">
        <v>668.42456066</v>
      </c>
      <c r="K18" s="46"/>
      <c r="L18" s="77">
        <v>0</v>
      </c>
      <c r="M18" s="46"/>
      <c r="N18" s="77" t="s">
        <v>49</v>
      </c>
      <c r="O18" s="46"/>
      <c r="P18" s="46">
        <v>1775.8351061759261</v>
      </c>
      <c r="Q18" s="46"/>
      <c r="R18" s="46">
        <v>2444.2596668359261</v>
      </c>
      <c r="S18" s="46"/>
    </row>
    <row r="19" spans="1:19" ht="12" customHeight="1" x14ac:dyDescent="0.25">
      <c r="A19" s="47">
        <v>2014</v>
      </c>
      <c r="B19" s="48">
        <v>21</v>
      </c>
      <c r="C19" s="44"/>
      <c r="D19" s="50">
        <v>1589.797949</v>
      </c>
      <c r="E19" s="50"/>
      <c r="F19" s="78" t="s">
        <v>49</v>
      </c>
      <c r="G19" s="50"/>
      <c r="H19" s="50">
        <v>299.42875099999998</v>
      </c>
      <c r="I19" s="50"/>
      <c r="J19" s="46">
        <v>1889.2266999999999</v>
      </c>
      <c r="K19" s="46"/>
      <c r="L19" s="77" t="s">
        <v>49</v>
      </c>
      <c r="M19" s="45"/>
      <c r="N19" s="77">
        <v>0</v>
      </c>
      <c r="O19" s="45"/>
      <c r="P19" s="46">
        <v>1816.7664471777452</v>
      </c>
      <c r="Q19" s="45"/>
      <c r="R19" s="46">
        <v>3705.9931471777454</v>
      </c>
      <c r="S19" s="46"/>
    </row>
    <row r="20" spans="1:19" ht="12" customHeight="1" x14ac:dyDescent="0.25">
      <c r="A20" s="47">
        <v>2015</v>
      </c>
      <c r="B20" s="48">
        <v>23</v>
      </c>
      <c r="C20" s="44"/>
      <c r="D20" s="50">
        <v>1468.2435359999999</v>
      </c>
      <c r="E20" s="50"/>
      <c r="F20" s="78" t="s">
        <v>49</v>
      </c>
      <c r="G20" s="50"/>
      <c r="H20" s="50">
        <v>152.466769</v>
      </c>
      <c r="I20" s="50"/>
      <c r="J20" s="46">
        <v>1620.7103050000001</v>
      </c>
      <c r="K20" s="46"/>
      <c r="L20" s="77">
        <v>12.335495</v>
      </c>
      <c r="M20" s="45"/>
      <c r="N20" s="77">
        <v>0</v>
      </c>
      <c r="O20" s="45"/>
      <c r="P20" s="46">
        <v>1244.92</v>
      </c>
      <c r="Q20" s="45"/>
      <c r="R20" s="46">
        <v>2877.9657999999999</v>
      </c>
      <c r="S20" s="46"/>
    </row>
    <row r="21" spans="1:19" ht="12" customHeight="1" x14ac:dyDescent="0.25">
      <c r="A21" s="47">
        <v>2016</v>
      </c>
      <c r="B21" s="48">
        <v>18</v>
      </c>
      <c r="C21" s="44"/>
      <c r="D21" s="50">
        <v>1337.62450747</v>
      </c>
      <c r="E21" s="50"/>
      <c r="F21" s="50">
        <v>148.81569976</v>
      </c>
      <c r="G21" s="50"/>
      <c r="H21" s="50">
        <v>95.9</v>
      </c>
      <c r="I21" s="50"/>
      <c r="J21" s="46">
        <v>1582.34020723</v>
      </c>
      <c r="K21" s="46"/>
      <c r="L21" s="77">
        <v>168.15086400000001</v>
      </c>
      <c r="M21" s="45"/>
      <c r="N21" s="77">
        <v>0</v>
      </c>
      <c r="O21" s="45"/>
      <c r="P21" s="46">
        <v>1496.1142844530382</v>
      </c>
      <c r="Q21" s="45"/>
      <c r="R21" s="46">
        <v>3246.6053556830384</v>
      </c>
      <c r="S21" s="46"/>
    </row>
    <row r="22" spans="1:19" ht="12" customHeight="1" x14ac:dyDescent="0.25">
      <c r="A22" s="47">
        <v>2017</v>
      </c>
      <c r="B22" s="48">
        <v>27</v>
      </c>
      <c r="C22" s="44"/>
      <c r="D22" s="50">
        <v>1924.70117256</v>
      </c>
      <c r="E22" s="50"/>
      <c r="F22" s="50">
        <v>74.920110699999995</v>
      </c>
      <c r="G22" s="50"/>
      <c r="H22" s="50">
        <v>287.09475500000002</v>
      </c>
      <c r="I22" s="50"/>
      <c r="J22" s="46">
        <v>2286.71603826</v>
      </c>
      <c r="K22" s="46"/>
      <c r="L22" s="77" t="s">
        <v>49</v>
      </c>
      <c r="M22" s="45"/>
      <c r="N22" s="77" t="s">
        <v>49</v>
      </c>
      <c r="O22" s="45"/>
      <c r="P22" s="46">
        <v>1897.3485031680834</v>
      </c>
      <c r="Q22" s="45"/>
      <c r="R22" s="46">
        <v>4184.0645414280834</v>
      </c>
      <c r="S22" s="46"/>
    </row>
    <row r="23" spans="1:19" ht="12" customHeight="1" x14ac:dyDescent="0.25">
      <c r="A23" s="47">
        <v>2018</v>
      </c>
      <c r="B23" s="48">
        <v>32</v>
      </c>
      <c r="C23" s="44"/>
      <c r="D23" s="50">
        <v>2411.33746582</v>
      </c>
      <c r="E23" s="50"/>
      <c r="F23" s="50">
        <v>450.65045435000002</v>
      </c>
      <c r="G23" s="50"/>
      <c r="H23" s="50">
        <v>273.851202</v>
      </c>
      <c r="I23" s="50"/>
      <c r="J23" s="46">
        <v>3135.8391221699999</v>
      </c>
      <c r="K23" s="46"/>
      <c r="L23" s="77" t="s">
        <v>49</v>
      </c>
      <c r="M23" s="45"/>
      <c r="N23" s="77">
        <v>0</v>
      </c>
      <c r="O23" s="45"/>
      <c r="P23" s="46">
        <v>2695.5133399373253</v>
      </c>
      <c r="Q23" s="45"/>
      <c r="R23" s="46">
        <v>5831.3524621073248</v>
      </c>
      <c r="S23" s="46"/>
    </row>
    <row r="24" spans="1:19" ht="12" customHeight="1" x14ac:dyDescent="0.25">
      <c r="A24" s="47">
        <v>2019</v>
      </c>
      <c r="B24" s="48">
        <v>38</v>
      </c>
      <c r="C24" s="44"/>
      <c r="D24" s="50">
        <v>2335.7763822713</v>
      </c>
      <c r="E24" s="50"/>
      <c r="F24" s="50">
        <v>333.92281247624601</v>
      </c>
      <c r="G24" s="50"/>
      <c r="H24" s="50">
        <v>155</v>
      </c>
      <c r="I24" s="50"/>
      <c r="J24" s="46">
        <v>2824.6991947475462</v>
      </c>
      <c r="K24" s="46"/>
      <c r="L24" s="77" t="s">
        <v>49</v>
      </c>
      <c r="M24" s="45"/>
      <c r="N24" s="75">
        <v>175.36</v>
      </c>
      <c r="O24" s="45"/>
      <c r="P24" s="46">
        <v>2136.6047341693175</v>
      </c>
      <c r="Q24" s="45"/>
      <c r="R24" s="46">
        <v>5136.6604860468633</v>
      </c>
      <c r="S24" s="46"/>
    </row>
    <row r="25" spans="1:19" ht="12" customHeight="1" x14ac:dyDescent="0.25">
      <c r="A25" s="47">
        <v>2020</v>
      </c>
      <c r="B25" s="48">
        <v>38</v>
      </c>
      <c r="C25" s="44"/>
      <c r="D25" s="50">
        <v>937.17913563797504</v>
      </c>
      <c r="E25" s="50"/>
      <c r="F25" s="50">
        <v>213.71250846919801</v>
      </c>
      <c r="G25" s="50"/>
      <c r="H25" s="50">
        <v>255</v>
      </c>
      <c r="I25" s="50"/>
      <c r="J25" s="46">
        <v>1405.8916441071731</v>
      </c>
      <c r="K25" s="46"/>
      <c r="L25" s="77" t="s">
        <v>49</v>
      </c>
      <c r="M25" s="45"/>
      <c r="N25" s="77" t="s">
        <v>49</v>
      </c>
      <c r="O25" s="45"/>
      <c r="P25" s="46">
        <v>3068.7740257699998</v>
      </c>
      <c r="Q25" s="45"/>
      <c r="R25" s="46">
        <v>4474.6656698771731</v>
      </c>
      <c r="S25" s="46"/>
    </row>
    <row r="26" spans="1:19" ht="12" customHeight="1" x14ac:dyDescent="0.25">
      <c r="A26" s="47">
        <v>2021</v>
      </c>
      <c r="B26" s="48">
        <v>35</v>
      </c>
      <c r="C26" s="44"/>
      <c r="D26" s="50">
        <v>773.87</v>
      </c>
      <c r="E26" s="50"/>
      <c r="F26" s="50">
        <v>147.11000000000001</v>
      </c>
      <c r="G26" s="50"/>
      <c r="H26" s="50">
        <v>264.56</v>
      </c>
      <c r="I26" s="50"/>
      <c r="J26" s="46">
        <v>1185.54</v>
      </c>
      <c r="K26" s="46"/>
      <c r="L26" s="77" t="s">
        <v>49</v>
      </c>
      <c r="M26" s="45"/>
      <c r="N26" s="77" t="s">
        <v>49</v>
      </c>
      <c r="O26" s="45"/>
      <c r="P26" s="46">
        <v>3072.05</v>
      </c>
      <c r="Q26" s="45"/>
      <c r="R26" s="46">
        <v>4257.59</v>
      </c>
      <c r="S26" s="46"/>
    </row>
    <row r="27" spans="1:19" ht="12" customHeight="1" x14ac:dyDescent="0.25">
      <c r="A27" s="47">
        <v>2022</v>
      </c>
      <c r="B27" s="48">
        <v>37</v>
      </c>
      <c r="C27" s="44"/>
      <c r="D27" s="50">
        <v>907.17</v>
      </c>
      <c r="E27" s="50"/>
      <c r="F27" s="50">
        <v>71.38</v>
      </c>
      <c r="G27" s="50"/>
      <c r="H27" s="50">
        <v>147.28</v>
      </c>
      <c r="I27" s="50"/>
      <c r="J27" s="46">
        <v>1125.83</v>
      </c>
      <c r="K27" s="46"/>
      <c r="L27" s="77">
        <v>5.25</v>
      </c>
      <c r="M27" s="45"/>
      <c r="N27" s="77" t="s">
        <v>49</v>
      </c>
      <c r="O27" s="45"/>
      <c r="P27" s="46">
        <v>2736.05</v>
      </c>
      <c r="Q27" s="45"/>
      <c r="R27" s="46">
        <v>3867.13</v>
      </c>
      <c r="S27" s="46"/>
    </row>
    <row r="28" spans="1:19" ht="3.75" customHeight="1" x14ac:dyDescent="0.25">
      <c r="A28" s="47"/>
      <c r="B28" s="48"/>
      <c r="C28" s="44"/>
      <c r="D28" s="45"/>
      <c r="E28" s="45"/>
      <c r="F28" s="45"/>
      <c r="G28" s="45"/>
      <c r="H28" s="45"/>
      <c r="I28" s="45"/>
      <c r="J28" s="45"/>
      <c r="K28" s="45"/>
      <c r="L28" s="75"/>
      <c r="M28" s="45"/>
      <c r="N28" s="75"/>
      <c r="O28" s="45"/>
      <c r="P28" s="46"/>
      <c r="Q28" s="45"/>
      <c r="R28" s="46"/>
      <c r="S28" s="46"/>
    </row>
    <row r="29" spans="1:19" ht="14.25" customHeight="1" x14ac:dyDescent="0.25">
      <c r="A29" s="51" t="s">
        <v>17</v>
      </c>
      <c r="B29" s="56">
        <f>SUM(B14:B28)</f>
        <v>340</v>
      </c>
      <c r="C29" s="57"/>
      <c r="D29" s="58">
        <f>SUM(D14:D28)</f>
        <v>17492.607080929272</v>
      </c>
      <c r="E29" s="58"/>
      <c r="F29" s="58">
        <f>SUM(F21:F28)</f>
        <v>1440.5115857554442</v>
      </c>
      <c r="G29" s="58"/>
      <c r="H29" s="58">
        <f>SUM(H14:H28)</f>
        <v>2533.59988866</v>
      </c>
      <c r="I29" s="52"/>
      <c r="J29" s="55">
        <f>SUM(J14:J28)</f>
        <v>21466.71855534472</v>
      </c>
      <c r="K29" s="52"/>
      <c r="L29" s="76">
        <f>SUM(L14:L28)</f>
        <v>252.34635900000001</v>
      </c>
      <c r="M29" s="52"/>
      <c r="N29" s="74">
        <f>SUM(N14:N28)</f>
        <v>393.31026500000002</v>
      </c>
      <c r="O29" s="52"/>
      <c r="P29" s="55">
        <f>SUM(P14:P28)</f>
        <v>26517.523231671432</v>
      </c>
      <c r="Q29" s="52"/>
      <c r="R29" s="55">
        <f>SUM(R14:R28)</f>
        <v>48629.894968146145</v>
      </c>
      <c r="S29" s="53"/>
    </row>
    <row r="30" spans="1:19" ht="3.75" customHeight="1" x14ac:dyDescent="0.25">
      <c r="A30" s="59"/>
      <c r="B30" s="60"/>
      <c r="C30" s="61"/>
      <c r="D30" s="62"/>
      <c r="E30" s="62"/>
      <c r="F30" s="62"/>
      <c r="G30" s="62"/>
      <c r="H30" s="62"/>
      <c r="I30" s="63"/>
      <c r="J30" s="64"/>
      <c r="K30" s="63"/>
      <c r="L30" s="65"/>
      <c r="M30" s="63"/>
      <c r="N30" s="66"/>
      <c r="O30" s="63"/>
      <c r="P30" s="64"/>
      <c r="Q30" s="63"/>
      <c r="R30" s="64"/>
      <c r="S30" s="67"/>
    </row>
    <row r="31" spans="1:19" s="68" customFormat="1" ht="12" customHeight="1" x14ac:dyDescent="0.25">
      <c r="A31" s="69" t="s">
        <v>50</v>
      </c>
      <c r="B31" s="70"/>
      <c r="C31" s="71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3"/>
      <c r="S31" s="73"/>
    </row>
    <row r="32" spans="1:19" s="68" customFormat="1" ht="12" customHeight="1" x14ac:dyDescent="0.25">
      <c r="A32" s="69" t="s">
        <v>45</v>
      </c>
      <c r="B32" s="70"/>
      <c r="C32" s="71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3"/>
      <c r="S32" s="73"/>
    </row>
    <row r="33" spans="1:19" s="68" customFormat="1" ht="21.75" customHeight="1" x14ac:dyDescent="0.25">
      <c r="A33" s="82" t="s">
        <v>47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</row>
    <row r="34" spans="1:19" s="68" customFormat="1" ht="12" customHeight="1" x14ac:dyDescent="0.25">
      <c r="A34" s="82" t="s">
        <v>46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</row>
  </sheetData>
  <mergeCells count="18">
    <mergeCell ref="L11:M11"/>
    <mergeCell ref="L12:M12"/>
    <mergeCell ref="F11:G11"/>
    <mergeCell ref="F12:G12"/>
    <mergeCell ref="P12:Q12"/>
    <mergeCell ref="A34:S34"/>
    <mergeCell ref="A33:S33"/>
    <mergeCell ref="N11:O11"/>
    <mergeCell ref="N12:O12"/>
    <mergeCell ref="R11:S11"/>
    <mergeCell ref="R12:S12"/>
    <mergeCell ref="D12:E12"/>
    <mergeCell ref="B11:C11"/>
    <mergeCell ref="B12:C12"/>
    <mergeCell ref="H11:I11"/>
    <mergeCell ref="H12:I12"/>
    <mergeCell ref="J11:K11"/>
    <mergeCell ref="J12:K12"/>
  </mergeCells>
  <phoneticPr fontId="0" type="noConversion"/>
  <printOptions horizontalCentered="1"/>
  <pageMargins left="0.5" right="0.5" top="0.5" bottom="0.5" header="0.51" footer="0.5"/>
  <pageSetup scale="81" orientation="portrait" horizontalDpi="300" verticalDpi="300" r:id="rId1"/>
  <headerFooter>
    <oddFooter>&amp;L_x000D_&amp;1#&amp;"Calibri"&amp;9&amp;K000000 INTERNAL. This information is accessible to ADB Management and staff. It may be shared outside ADB with appropriate permission.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8.88671875" defaultRowHeight="13.2" x14ac:dyDescent="0.2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ColWidth="8.88671875" defaultRowHeight="13.2" x14ac:dyDescent="0.2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ColWidth="8.88671875" defaultRowHeight="13.2" x14ac:dyDescent="0.2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ColWidth="8.88671875" defaultRowHeight="13.2" x14ac:dyDescent="0.2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ColWidth="8.88671875" defaultRowHeight="13.2" x14ac:dyDescent="0.2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ColWidth="8.88671875" defaultRowHeight="13.2" x14ac:dyDescent="0.2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ColWidth="8.88671875" defaultRowHeight="13.2" x14ac:dyDescent="0.2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ColWidth="8.88671875" defaultRowHeight="13.2" x14ac:dyDescent="0.2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0"/>
  <sheetViews>
    <sheetView topLeftCell="A30" workbookViewId="0">
      <selection activeCell="N48" sqref="N48"/>
    </sheetView>
  </sheetViews>
  <sheetFormatPr defaultColWidth="9.109375" defaultRowHeight="11.25" customHeight="1" x14ac:dyDescent="0.2"/>
  <cols>
    <col min="1" max="1" width="7.44140625" style="1" customWidth="1"/>
    <col min="2" max="2" width="8.33203125" style="7" hidden="1" customWidth="1"/>
    <col min="3" max="3" width="1.33203125" style="7" hidden="1" customWidth="1"/>
    <col min="4" max="4" width="7.33203125" style="10" bestFit="1" customWidth="1"/>
    <col min="5" max="5" width="2.33203125" style="10" customWidth="1"/>
    <col min="6" max="6" width="9.109375" style="10"/>
    <col min="7" max="7" width="2.44140625" style="10" customWidth="1"/>
    <col min="8" max="8" width="7.109375" style="9" customWidth="1"/>
    <col min="9" max="9" width="11.109375" style="9" customWidth="1"/>
    <col min="10" max="10" width="7.6640625" style="9" customWidth="1"/>
    <col min="11" max="12" width="9.109375" style="9" bestFit="1"/>
    <col min="13" max="13" width="6.88671875" style="9" bestFit="1" customWidth="1"/>
    <col min="14" max="14" width="6.88671875" style="9" customWidth="1"/>
    <col min="15" max="15" width="9" style="10" customWidth="1"/>
    <col min="16" max="16" width="9" style="9" bestFit="1" customWidth="1"/>
    <col min="17" max="16384" width="9.109375" style="1"/>
  </cols>
  <sheetData>
    <row r="1" spans="1:16" ht="11.25" customHeight="1" x14ac:dyDescent="0.2">
      <c r="A1" s="2" t="s">
        <v>26</v>
      </c>
      <c r="B1" s="5"/>
      <c r="C1" s="5"/>
      <c r="D1" s="8"/>
      <c r="E1" s="8"/>
      <c r="F1" s="8"/>
      <c r="G1" s="8"/>
    </row>
    <row r="2" spans="1:16" ht="11.25" customHeight="1" x14ac:dyDescent="0.2">
      <c r="A2" s="2" t="s">
        <v>32</v>
      </c>
      <c r="B2" s="5"/>
      <c r="C2" s="5"/>
      <c r="D2" s="8"/>
      <c r="E2" s="8"/>
      <c r="F2" s="8"/>
      <c r="G2" s="8"/>
    </row>
    <row r="3" spans="1:16" ht="11.25" customHeight="1" x14ac:dyDescent="0.2">
      <c r="A3" s="3" t="s">
        <v>0</v>
      </c>
      <c r="B3" s="6"/>
      <c r="C3" s="6"/>
    </row>
    <row r="5" spans="1:16" ht="11.25" customHeight="1" x14ac:dyDescent="0.2">
      <c r="A5" s="15"/>
      <c r="B5" s="16"/>
      <c r="C5" s="16"/>
      <c r="D5" s="11"/>
      <c r="E5" s="11"/>
      <c r="F5" s="11"/>
      <c r="G5" s="11"/>
      <c r="H5" s="11" t="s">
        <v>1</v>
      </c>
      <c r="I5" s="93" t="s">
        <v>23</v>
      </c>
      <c r="J5" s="93"/>
      <c r="K5" s="11" t="s">
        <v>21</v>
      </c>
      <c r="L5" s="11" t="s">
        <v>14</v>
      </c>
      <c r="M5" s="11" t="s">
        <v>27</v>
      </c>
      <c r="N5" s="11"/>
      <c r="O5" s="17" t="s">
        <v>1</v>
      </c>
      <c r="P5" s="11" t="s">
        <v>11</v>
      </c>
    </row>
    <row r="6" spans="1:16" ht="11.25" customHeight="1" x14ac:dyDescent="0.2">
      <c r="A6" s="18"/>
      <c r="B6" s="19" t="s">
        <v>2</v>
      </c>
      <c r="C6" s="19"/>
      <c r="D6" s="12"/>
      <c r="E6" s="12"/>
      <c r="F6" s="20" t="s">
        <v>3</v>
      </c>
      <c r="G6" s="20"/>
      <c r="H6" s="21" t="s">
        <v>9</v>
      </c>
      <c r="I6" s="92" t="s">
        <v>24</v>
      </c>
      <c r="J6" s="92"/>
      <c r="K6" s="12" t="s">
        <v>22</v>
      </c>
      <c r="L6" s="12" t="s">
        <v>15</v>
      </c>
      <c r="M6" s="20" t="s">
        <v>28</v>
      </c>
      <c r="N6" s="20"/>
      <c r="O6" s="22" t="s">
        <v>9</v>
      </c>
      <c r="P6" s="12" t="s">
        <v>12</v>
      </c>
    </row>
    <row r="7" spans="1:16" ht="11.25" customHeight="1" x14ac:dyDescent="0.2">
      <c r="A7" s="23" t="s">
        <v>4</v>
      </c>
      <c r="B7" s="24" t="s">
        <v>18</v>
      </c>
      <c r="C7" s="24"/>
      <c r="D7" s="13" t="s">
        <v>5</v>
      </c>
      <c r="E7" s="13"/>
      <c r="F7" s="25" t="s">
        <v>19</v>
      </c>
      <c r="G7" s="25"/>
      <c r="H7" s="13" t="s">
        <v>6</v>
      </c>
      <c r="I7" s="26" t="s">
        <v>25</v>
      </c>
      <c r="J7" s="26"/>
      <c r="K7" s="13" t="s">
        <v>16</v>
      </c>
      <c r="L7" s="13" t="s">
        <v>16</v>
      </c>
      <c r="M7" s="26" t="s">
        <v>29</v>
      </c>
      <c r="N7" s="26"/>
      <c r="O7" s="27" t="s">
        <v>20</v>
      </c>
      <c r="P7" s="13" t="s">
        <v>13</v>
      </c>
    </row>
    <row r="8" spans="1:16" ht="11.25" customHeight="1" x14ac:dyDescent="0.2">
      <c r="D8" s="9"/>
      <c r="E8" s="9"/>
      <c r="F8" s="9"/>
      <c r="G8" s="9"/>
    </row>
    <row r="9" spans="1:16" ht="11.25" hidden="1" customHeight="1" x14ac:dyDescent="0.2">
      <c r="A9" s="4">
        <v>1983</v>
      </c>
      <c r="B9" s="7">
        <v>2</v>
      </c>
      <c r="D9" s="30">
        <v>0</v>
      </c>
      <c r="E9" s="9"/>
      <c r="F9" s="9">
        <v>2.96</v>
      </c>
      <c r="G9" s="9"/>
      <c r="H9" s="30">
        <f t="shared" ref="H9:H31" si="0">D9+F9</f>
        <v>2.96</v>
      </c>
      <c r="I9" s="30">
        <v>0</v>
      </c>
      <c r="K9" s="30">
        <v>0</v>
      </c>
      <c r="L9" s="30">
        <v>0</v>
      </c>
      <c r="M9" s="30">
        <v>0</v>
      </c>
      <c r="N9" s="30"/>
      <c r="O9" s="9">
        <f t="shared" ref="O9:O31" si="1">H9+I9+L9+K9+M9</f>
        <v>2.96</v>
      </c>
      <c r="P9" s="9">
        <v>36</v>
      </c>
    </row>
    <row r="10" spans="1:16" ht="11.25" hidden="1" customHeight="1" x14ac:dyDescent="0.2">
      <c r="A10" s="4">
        <v>1984</v>
      </c>
      <c r="B10" s="7">
        <v>1</v>
      </c>
      <c r="D10" s="30">
        <v>0</v>
      </c>
      <c r="E10" s="9"/>
      <c r="F10" s="9">
        <v>0.42</v>
      </c>
      <c r="G10" s="9"/>
      <c r="H10" s="30">
        <f t="shared" si="0"/>
        <v>0.42</v>
      </c>
      <c r="I10" s="30">
        <v>0</v>
      </c>
      <c r="K10" s="30">
        <v>0</v>
      </c>
      <c r="L10" s="30">
        <v>0</v>
      </c>
      <c r="M10" s="30">
        <v>0</v>
      </c>
      <c r="N10" s="30"/>
      <c r="O10" s="9">
        <f t="shared" si="1"/>
        <v>0.42</v>
      </c>
      <c r="P10" s="9">
        <v>2.8</v>
      </c>
    </row>
    <row r="11" spans="1:16" ht="11.25" hidden="1" customHeight="1" x14ac:dyDescent="0.2">
      <c r="A11" s="4">
        <v>1985</v>
      </c>
      <c r="B11" s="7">
        <v>5</v>
      </c>
      <c r="D11" s="30">
        <v>0</v>
      </c>
      <c r="E11" s="9"/>
      <c r="F11" s="9">
        <v>3.4</v>
      </c>
      <c r="G11" s="9"/>
      <c r="H11" s="30">
        <f t="shared" si="0"/>
        <v>3.4</v>
      </c>
      <c r="I11" s="30">
        <v>0</v>
      </c>
      <c r="K11" s="30">
        <v>0</v>
      </c>
      <c r="L11" s="30">
        <v>0</v>
      </c>
      <c r="M11" s="30">
        <v>0</v>
      </c>
      <c r="N11" s="30"/>
      <c r="O11" s="9">
        <f t="shared" si="1"/>
        <v>3.4</v>
      </c>
      <c r="P11" s="9">
        <v>39.68</v>
      </c>
    </row>
    <row r="12" spans="1:16" ht="11.25" hidden="1" customHeight="1" x14ac:dyDescent="0.2">
      <c r="A12" s="4">
        <v>1986</v>
      </c>
      <c r="B12" s="7">
        <v>5</v>
      </c>
      <c r="D12" s="30">
        <v>6.46</v>
      </c>
      <c r="E12" s="9"/>
      <c r="F12" s="9">
        <v>6.0129999999999999</v>
      </c>
      <c r="G12" s="9"/>
      <c r="H12" s="30">
        <f t="shared" si="0"/>
        <v>12.472999999999999</v>
      </c>
      <c r="I12" s="30">
        <v>0</v>
      </c>
      <c r="K12" s="30">
        <v>0</v>
      </c>
      <c r="L12" s="30">
        <v>0</v>
      </c>
      <c r="M12" s="30">
        <v>0</v>
      </c>
      <c r="N12" s="30"/>
      <c r="O12" s="9">
        <f t="shared" si="1"/>
        <v>12.472999999999999</v>
      </c>
      <c r="P12" s="9">
        <v>42.716999999999999</v>
      </c>
    </row>
    <row r="13" spans="1:16" ht="11.25" hidden="1" customHeight="1" x14ac:dyDescent="0.2">
      <c r="A13" s="4">
        <v>1987</v>
      </c>
      <c r="B13" s="7">
        <v>8</v>
      </c>
      <c r="D13" s="30">
        <f>18+2.5</f>
        <v>20.5</v>
      </c>
      <c r="E13" s="9"/>
      <c r="F13" s="9">
        <f>7+15.605+5</f>
        <v>27.605</v>
      </c>
      <c r="G13" s="9"/>
      <c r="H13" s="30">
        <f t="shared" si="0"/>
        <v>48.105000000000004</v>
      </c>
      <c r="I13" s="30">
        <v>5</v>
      </c>
      <c r="K13" s="30">
        <v>0</v>
      </c>
      <c r="L13" s="30">
        <v>0</v>
      </c>
      <c r="M13" s="30">
        <v>0</v>
      </c>
      <c r="N13" s="30"/>
      <c r="O13" s="9">
        <f t="shared" si="1"/>
        <v>53.105000000000004</v>
      </c>
      <c r="P13" s="9">
        <v>524.34</v>
      </c>
    </row>
    <row r="14" spans="1:16" ht="11.25" hidden="1" customHeight="1" x14ac:dyDescent="0.2">
      <c r="A14" s="4">
        <v>1988</v>
      </c>
      <c r="B14" s="7">
        <v>12</v>
      </c>
      <c r="D14" s="30">
        <v>58</v>
      </c>
      <c r="E14" s="9"/>
      <c r="F14" s="9">
        <f>8+7.67+20</f>
        <v>35.67</v>
      </c>
      <c r="G14" s="9"/>
      <c r="H14" s="30">
        <f t="shared" si="0"/>
        <v>93.67</v>
      </c>
      <c r="I14" s="30">
        <v>0</v>
      </c>
      <c r="K14" s="30">
        <v>0</v>
      </c>
      <c r="L14" s="30">
        <v>0</v>
      </c>
      <c r="M14" s="30">
        <v>0</v>
      </c>
      <c r="N14" s="30"/>
      <c r="O14" s="9">
        <f t="shared" si="1"/>
        <v>93.67</v>
      </c>
      <c r="P14" s="9">
        <v>524.24</v>
      </c>
    </row>
    <row r="15" spans="1:16" ht="11.25" hidden="1" customHeight="1" x14ac:dyDescent="0.2">
      <c r="A15" s="4">
        <v>1989</v>
      </c>
      <c r="B15" s="7">
        <v>16</v>
      </c>
      <c r="D15" s="30">
        <f>89.7+6</f>
        <v>95.7</v>
      </c>
      <c r="E15" s="9"/>
      <c r="F15" s="9">
        <f>2+54.39+11.2</f>
        <v>67.59</v>
      </c>
      <c r="G15" s="9"/>
      <c r="H15" s="30">
        <f t="shared" si="0"/>
        <v>163.29000000000002</v>
      </c>
      <c r="I15" s="30">
        <v>51.1</v>
      </c>
      <c r="K15" s="30">
        <v>0</v>
      </c>
      <c r="L15" s="30">
        <v>0</v>
      </c>
      <c r="M15" s="30">
        <v>0</v>
      </c>
      <c r="N15" s="30"/>
      <c r="O15" s="9">
        <f t="shared" si="1"/>
        <v>214.39000000000001</v>
      </c>
      <c r="P15" s="9">
        <v>1178.55</v>
      </c>
    </row>
    <row r="16" spans="1:16" ht="11.25" hidden="1" customHeight="1" x14ac:dyDescent="0.2">
      <c r="A16" s="4">
        <v>1990</v>
      </c>
      <c r="B16" s="7">
        <v>17</v>
      </c>
      <c r="D16" s="30">
        <f>72.85+6</f>
        <v>78.849999999999994</v>
      </c>
      <c r="E16" s="9"/>
      <c r="F16" s="9">
        <f>8+23.623+4.32</f>
        <v>35.942999999999998</v>
      </c>
      <c r="G16" s="9"/>
      <c r="H16" s="30">
        <f t="shared" si="0"/>
        <v>114.79299999999999</v>
      </c>
      <c r="I16" s="30">
        <v>24</v>
      </c>
      <c r="K16" s="30">
        <v>0</v>
      </c>
      <c r="L16" s="30">
        <v>0</v>
      </c>
      <c r="M16" s="30">
        <v>0</v>
      </c>
      <c r="N16" s="30"/>
      <c r="O16" s="9">
        <f t="shared" si="1"/>
        <v>138.79300000000001</v>
      </c>
      <c r="P16" s="9">
        <v>2051.63</v>
      </c>
    </row>
    <row r="17" spans="1:16" ht="11.25" hidden="1" customHeight="1" x14ac:dyDescent="0.2">
      <c r="A17" s="4">
        <v>1991</v>
      </c>
      <c r="B17" s="7">
        <v>10</v>
      </c>
      <c r="D17" s="30">
        <f>156.8</f>
        <v>156.80000000000001</v>
      </c>
      <c r="E17" s="9"/>
      <c r="F17" s="9">
        <f>20.518</f>
        <v>20.518000000000001</v>
      </c>
      <c r="G17" s="9"/>
      <c r="H17" s="30">
        <f t="shared" si="0"/>
        <v>177.31800000000001</v>
      </c>
      <c r="I17" s="30">
        <v>0</v>
      </c>
      <c r="K17" s="30">
        <v>0</v>
      </c>
      <c r="L17" s="30">
        <v>0</v>
      </c>
      <c r="M17" s="30">
        <v>0</v>
      </c>
      <c r="N17" s="30"/>
      <c r="O17" s="9">
        <f t="shared" si="1"/>
        <v>177.31800000000001</v>
      </c>
      <c r="P17" s="9">
        <v>1330.07</v>
      </c>
    </row>
    <row r="18" spans="1:16" ht="11.25" hidden="1" customHeight="1" x14ac:dyDescent="0.2">
      <c r="A18" s="4">
        <v>1992</v>
      </c>
      <c r="B18" s="7">
        <v>4</v>
      </c>
      <c r="D18" s="30">
        <v>50</v>
      </c>
      <c r="E18" s="9"/>
      <c r="F18" s="9">
        <v>5.42</v>
      </c>
      <c r="G18" s="9"/>
      <c r="H18" s="30">
        <f t="shared" si="0"/>
        <v>55.42</v>
      </c>
      <c r="I18" s="30">
        <v>81.5</v>
      </c>
      <c r="K18" s="30">
        <v>0</v>
      </c>
      <c r="L18" s="30">
        <v>0</v>
      </c>
      <c r="M18" s="30">
        <v>0</v>
      </c>
      <c r="N18" s="30"/>
      <c r="O18" s="9">
        <f t="shared" si="1"/>
        <v>136.92000000000002</v>
      </c>
      <c r="P18" s="9">
        <v>409.39</v>
      </c>
    </row>
    <row r="19" spans="1:16" ht="11.25" hidden="1" customHeight="1" x14ac:dyDescent="0.2">
      <c r="A19" s="4">
        <v>1993</v>
      </c>
      <c r="B19" s="7">
        <v>9</v>
      </c>
      <c r="D19" s="30">
        <v>182.1</v>
      </c>
      <c r="E19" s="9"/>
      <c r="F19" s="9">
        <v>20.7</v>
      </c>
      <c r="G19" s="9"/>
      <c r="H19" s="30">
        <f t="shared" si="0"/>
        <v>202.79999999999998</v>
      </c>
      <c r="I19" s="30">
        <v>19.3</v>
      </c>
      <c r="K19" s="30">
        <v>0</v>
      </c>
      <c r="L19" s="30">
        <v>0</v>
      </c>
      <c r="M19" s="30">
        <v>0</v>
      </c>
      <c r="N19" s="30"/>
      <c r="O19" s="9">
        <f t="shared" si="1"/>
        <v>222.1</v>
      </c>
      <c r="P19" s="9">
        <v>1513.7</v>
      </c>
    </row>
    <row r="20" spans="1:16" ht="11.25" hidden="1" customHeight="1" x14ac:dyDescent="0.2">
      <c r="A20" s="4">
        <v>1994</v>
      </c>
      <c r="B20" s="7">
        <v>9</v>
      </c>
      <c r="D20" s="30">
        <v>0</v>
      </c>
      <c r="E20" s="9"/>
      <c r="F20" s="9">
        <v>48.7</v>
      </c>
      <c r="G20" s="9"/>
      <c r="H20" s="30">
        <f t="shared" si="0"/>
        <v>48.7</v>
      </c>
      <c r="I20" s="30">
        <v>0</v>
      </c>
      <c r="K20" s="30">
        <v>0</v>
      </c>
      <c r="L20" s="30">
        <v>0</v>
      </c>
      <c r="M20" s="30">
        <v>0</v>
      </c>
      <c r="N20" s="30"/>
      <c r="O20" s="9">
        <f t="shared" si="1"/>
        <v>48.7</v>
      </c>
      <c r="P20" s="9">
        <v>919.2</v>
      </c>
    </row>
    <row r="21" spans="1:16" ht="11.25" hidden="1" customHeight="1" x14ac:dyDescent="0.2">
      <c r="A21" s="4">
        <v>1995</v>
      </c>
      <c r="B21" s="7">
        <v>8</v>
      </c>
      <c r="D21" s="30">
        <f>86.5-18.5</f>
        <v>68</v>
      </c>
      <c r="E21" s="9"/>
      <c r="F21" s="9">
        <v>99.414000000000001</v>
      </c>
      <c r="G21" s="9"/>
      <c r="H21" s="30">
        <f t="shared" si="0"/>
        <v>167.41399999999999</v>
      </c>
      <c r="I21" s="30">
        <v>5.83</v>
      </c>
      <c r="K21" s="30">
        <v>0</v>
      </c>
      <c r="L21" s="30">
        <v>0</v>
      </c>
      <c r="M21" s="30">
        <v>0</v>
      </c>
      <c r="N21" s="30"/>
      <c r="O21" s="9">
        <f t="shared" si="1"/>
        <v>173.244</v>
      </c>
      <c r="P21" s="9">
        <v>1050.3219999999999</v>
      </c>
    </row>
    <row r="22" spans="1:16" ht="11.25" hidden="1" customHeight="1" x14ac:dyDescent="0.2">
      <c r="A22" s="4">
        <v>1996</v>
      </c>
      <c r="B22" s="7">
        <v>8</v>
      </c>
      <c r="D22" s="30">
        <v>98.5</v>
      </c>
      <c r="E22" s="9"/>
      <c r="F22" s="9">
        <v>80.150000000000006</v>
      </c>
      <c r="G22" s="9"/>
      <c r="H22" s="30">
        <f t="shared" si="0"/>
        <v>178.65</v>
      </c>
      <c r="I22" s="30">
        <v>91.5</v>
      </c>
      <c r="K22" s="30">
        <v>0</v>
      </c>
      <c r="L22" s="30">
        <v>0</v>
      </c>
      <c r="M22" s="30">
        <v>0</v>
      </c>
      <c r="N22" s="30"/>
      <c r="O22" s="9">
        <f t="shared" si="1"/>
        <v>270.14999999999998</v>
      </c>
      <c r="P22" s="9">
        <v>1788.77</v>
      </c>
    </row>
    <row r="23" spans="1:16" ht="11.25" hidden="1" customHeight="1" x14ac:dyDescent="0.2">
      <c r="A23" s="4">
        <v>1997</v>
      </c>
      <c r="B23" s="7">
        <f>6-1</f>
        <v>5</v>
      </c>
      <c r="D23" s="30">
        <f>45</f>
        <v>45</v>
      </c>
      <c r="E23" s="9"/>
      <c r="F23" s="9">
        <f>59.5-10</f>
        <v>49.5</v>
      </c>
      <c r="G23" s="9"/>
      <c r="H23" s="30">
        <f t="shared" si="0"/>
        <v>94.5</v>
      </c>
      <c r="I23" s="30">
        <v>0</v>
      </c>
      <c r="K23" s="30">
        <v>50</v>
      </c>
      <c r="L23" s="30">
        <v>0</v>
      </c>
      <c r="M23" s="30">
        <v>0</v>
      </c>
      <c r="N23" s="30"/>
      <c r="O23" s="9">
        <f t="shared" si="1"/>
        <v>144.5</v>
      </c>
      <c r="P23" s="9">
        <v>1239.69</v>
      </c>
    </row>
    <row r="24" spans="1:16" ht="11.25" hidden="1" customHeight="1" x14ac:dyDescent="0.2">
      <c r="A24" s="4">
        <v>1998</v>
      </c>
      <c r="B24" s="7">
        <v>6</v>
      </c>
      <c r="D24" s="30">
        <v>136.12</v>
      </c>
      <c r="E24" s="9"/>
      <c r="F24" s="9">
        <f>62.44-20-3</f>
        <v>39.44</v>
      </c>
      <c r="G24" s="9"/>
      <c r="H24" s="30">
        <f t="shared" si="0"/>
        <v>175.56</v>
      </c>
      <c r="I24" s="30">
        <v>151.077</v>
      </c>
      <c r="K24" s="30">
        <v>65</v>
      </c>
      <c r="L24" s="30">
        <v>0</v>
      </c>
      <c r="M24" s="30">
        <v>0</v>
      </c>
      <c r="N24" s="30"/>
      <c r="O24" s="9">
        <f t="shared" si="1"/>
        <v>391.637</v>
      </c>
      <c r="P24" s="9">
        <v>1152.7</v>
      </c>
    </row>
    <row r="25" spans="1:16" ht="11.25" hidden="1" customHeight="1" x14ac:dyDescent="0.2">
      <c r="A25" s="4">
        <v>1999</v>
      </c>
      <c r="B25" s="7">
        <v>3</v>
      </c>
      <c r="D25" s="30">
        <v>101.5</v>
      </c>
      <c r="E25" s="9"/>
      <c r="F25" s="9">
        <v>7.4</v>
      </c>
      <c r="G25" s="9"/>
      <c r="H25" s="30">
        <f t="shared" si="0"/>
        <v>108.9</v>
      </c>
      <c r="I25" s="30">
        <f>181.5-120</f>
        <v>61.5</v>
      </c>
      <c r="K25" s="30">
        <v>0</v>
      </c>
      <c r="L25" s="30">
        <v>0</v>
      </c>
      <c r="M25" s="30">
        <v>0</v>
      </c>
      <c r="N25" s="30"/>
      <c r="O25" s="9">
        <f t="shared" si="1"/>
        <v>170.4</v>
      </c>
      <c r="P25" s="9">
        <f>1412.5-564.8</f>
        <v>847.7</v>
      </c>
    </row>
    <row r="26" spans="1:16" ht="11.25" hidden="1" customHeight="1" x14ac:dyDescent="0.2">
      <c r="A26" s="4">
        <v>2000</v>
      </c>
      <c r="B26" s="7">
        <v>11</v>
      </c>
      <c r="D26" s="30">
        <v>152</v>
      </c>
      <c r="E26" s="14"/>
      <c r="F26" s="9">
        <v>77.650000000000006</v>
      </c>
      <c r="G26" s="9"/>
      <c r="H26" s="30">
        <f t="shared" si="0"/>
        <v>229.65</v>
      </c>
      <c r="I26" s="30">
        <v>45</v>
      </c>
      <c r="K26" s="30">
        <v>0</v>
      </c>
      <c r="L26" s="30">
        <v>101</v>
      </c>
      <c r="M26" s="30">
        <v>0</v>
      </c>
      <c r="N26" s="30"/>
      <c r="O26" s="9">
        <f t="shared" si="1"/>
        <v>375.65</v>
      </c>
      <c r="P26" s="9">
        <v>1629.84</v>
      </c>
    </row>
    <row r="27" spans="1:16" ht="11.25" customHeight="1" x14ac:dyDescent="0.2">
      <c r="A27" s="4">
        <v>2001</v>
      </c>
      <c r="B27" s="7">
        <v>6</v>
      </c>
      <c r="D27" s="30">
        <v>37.5</v>
      </c>
      <c r="E27" s="9"/>
      <c r="F27" s="9">
        <v>30.36</v>
      </c>
      <c r="G27" s="9"/>
      <c r="H27" s="30">
        <f t="shared" si="0"/>
        <v>67.86</v>
      </c>
      <c r="I27" s="30">
        <v>0</v>
      </c>
      <c r="K27" s="30">
        <v>0</v>
      </c>
      <c r="L27" s="30">
        <v>0</v>
      </c>
      <c r="M27" s="30">
        <v>0</v>
      </c>
      <c r="N27" s="4">
        <v>2001</v>
      </c>
      <c r="O27" s="9">
        <f t="shared" si="1"/>
        <v>67.86</v>
      </c>
      <c r="P27" s="9">
        <v>648</v>
      </c>
    </row>
    <row r="28" spans="1:16" ht="11.25" customHeight="1" x14ac:dyDescent="0.2">
      <c r="A28" s="4">
        <v>2002</v>
      </c>
      <c r="B28" s="7">
        <v>7</v>
      </c>
      <c r="D28" s="30">
        <v>110</v>
      </c>
      <c r="E28" s="9"/>
      <c r="F28" s="9">
        <v>35.526000000000003</v>
      </c>
      <c r="G28" s="9"/>
      <c r="H28" s="30">
        <f t="shared" si="0"/>
        <v>145.52600000000001</v>
      </c>
      <c r="I28" s="30">
        <v>0</v>
      </c>
      <c r="K28" s="30">
        <v>0</v>
      </c>
      <c r="L28" s="30">
        <v>60</v>
      </c>
      <c r="M28" s="30">
        <v>0</v>
      </c>
      <c r="N28" s="4">
        <v>2002</v>
      </c>
      <c r="O28" s="9">
        <f t="shared" si="1"/>
        <v>205.52600000000001</v>
      </c>
      <c r="P28" s="9">
        <v>1176.5999999999999</v>
      </c>
    </row>
    <row r="29" spans="1:16" ht="11.25" customHeight="1" x14ac:dyDescent="0.2">
      <c r="A29" s="4">
        <v>2003</v>
      </c>
      <c r="B29" s="7">
        <v>7</v>
      </c>
      <c r="D29" s="30">
        <f>187-20</f>
        <v>167</v>
      </c>
      <c r="E29" s="9"/>
      <c r="F29" s="9">
        <f>35+0.65</f>
        <v>35.65</v>
      </c>
      <c r="G29" s="9"/>
      <c r="H29" s="30">
        <f t="shared" si="0"/>
        <v>202.65</v>
      </c>
      <c r="I29" s="30">
        <v>100</v>
      </c>
      <c r="K29" s="30">
        <f>65+105</f>
        <v>170</v>
      </c>
      <c r="L29" s="30">
        <v>70</v>
      </c>
      <c r="M29" s="30">
        <v>0</v>
      </c>
      <c r="N29" s="4">
        <v>2003</v>
      </c>
      <c r="O29" s="9">
        <f t="shared" si="1"/>
        <v>542.65</v>
      </c>
      <c r="P29" s="9">
        <f>2320-20</f>
        <v>2300</v>
      </c>
    </row>
    <row r="30" spans="1:16" ht="11.25" customHeight="1" x14ac:dyDescent="0.2">
      <c r="A30" s="4">
        <v>2004</v>
      </c>
      <c r="B30" s="7">
        <f>16-1</f>
        <v>15</v>
      </c>
      <c r="C30" s="31" t="s">
        <v>30</v>
      </c>
      <c r="D30" s="30">
        <f>313.9+33-54.4</f>
        <v>292.5</v>
      </c>
      <c r="E30" s="9"/>
      <c r="F30" s="9">
        <f>185-20.6</f>
        <v>164.4</v>
      </c>
      <c r="G30" s="9"/>
      <c r="H30" s="30">
        <f t="shared" si="0"/>
        <v>456.9</v>
      </c>
      <c r="I30" s="30">
        <v>0</v>
      </c>
      <c r="K30" s="30">
        <v>0</v>
      </c>
      <c r="L30" s="30">
        <v>10</v>
      </c>
      <c r="M30" s="30">
        <v>200</v>
      </c>
      <c r="N30" s="4">
        <v>2004</v>
      </c>
      <c r="O30" s="9">
        <f t="shared" si="1"/>
        <v>666.9</v>
      </c>
      <c r="P30" s="9">
        <f>2701.7+250-724</f>
        <v>2227.6999999999998</v>
      </c>
    </row>
    <row r="31" spans="1:16" ht="11.25" customHeight="1" x14ac:dyDescent="0.2">
      <c r="A31" s="4">
        <v>2005</v>
      </c>
      <c r="B31" s="7">
        <v>17</v>
      </c>
      <c r="C31" s="31" t="s">
        <v>33</v>
      </c>
      <c r="D31" s="30">
        <f>536+0.017</f>
        <v>536.01700000000005</v>
      </c>
      <c r="E31" s="9"/>
      <c r="F31" s="9">
        <v>217.1</v>
      </c>
      <c r="G31" s="1"/>
      <c r="H31" s="30">
        <f t="shared" si="0"/>
        <v>753.11700000000008</v>
      </c>
      <c r="I31" s="30">
        <v>0</v>
      </c>
      <c r="K31" s="30">
        <v>18.399999999999999</v>
      </c>
      <c r="L31" s="30">
        <v>50</v>
      </c>
      <c r="M31" s="30">
        <v>0</v>
      </c>
      <c r="N31" s="4">
        <v>2005</v>
      </c>
      <c r="O31" s="9">
        <f t="shared" si="1"/>
        <v>821.51700000000005</v>
      </c>
      <c r="P31" s="9">
        <v>8941.6200000000008</v>
      </c>
    </row>
    <row r="32" spans="1:16" ht="11.25" customHeight="1" x14ac:dyDescent="0.2">
      <c r="A32" s="4"/>
      <c r="D32" s="9"/>
      <c r="E32" s="9"/>
      <c r="F32" s="9"/>
      <c r="G32" s="9"/>
      <c r="O32" s="9"/>
    </row>
    <row r="33" spans="1:16" ht="11.25" customHeight="1" x14ac:dyDescent="0.2">
      <c r="A33" s="28" t="s">
        <v>17</v>
      </c>
      <c r="B33" s="32">
        <f>SUM(B9:B31)</f>
        <v>191</v>
      </c>
      <c r="C33" s="32"/>
      <c r="D33" s="29">
        <f>SUM(D9:D31)</f>
        <v>2392.547</v>
      </c>
      <c r="E33" s="29"/>
      <c r="F33" s="29">
        <f>SUM(F9:F31)</f>
        <v>1111.5289999999998</v>
      </c>
      <c r="G33" s="29"/>
      <c r="H33" s="29">
        <f>SUM(H9:H31)</f>
        <v>3504.0760000000005</v>
      </c>
      <c r="I33" s="29">
        <f>SUM(I9:I31)</f>
        <v>635.80700000000002</v>
      </c>
      <c r="J33" s="29"/>
      <c r="K33" s="29">
        <f>SUM(K9:K31)</f>
        <v>303.39999999999998</v>
      </c>
      <c r="L33" s="29">
        <f>SUM(L9:L31)</f>
        <v>291</v>
      </c>
      <c r="M33" s="29">
        <f>SUM(M9:M31)</f>
        <v>200</v>
      </c>
      <c r="N33" s="29"/>
      <c r="O33" s="29">
        <f>SUM(O9:O31)</f>
        <v>4934.2830000000004</v>
      </c>
      <c r="P33" s="29">
        <f>SUM(P9:P32)</f>
        <v>31575.259000000005</v>
      </c>
    </row>
    <row r="34" spans="1:16" ht="11.25" hidden="1" customHeight="1" x14ac:dyDescent="0.2">
      <c r="A34" s="3" t="s">
        <v>10</v>
      </c>
      <c r="B34" s="33"/>
      <c r="C34" s="33"/>
      <c r="D34" s="9"/>
      <c r="E34" s="9"/>
      <c r="F34" s="9"/>
      <c r="G34" s="9"/>
      <c r="O34" s="9"/>
    </row>
    <row r="35" spans="1:16" ht="11.25" hidden="1" customHeight="1" x14ac:dyDescent="0.2">
      <c r="A35" s="1" t="s">
        <v>7</v>
      </c>
    </row>
    <row r="36" spans="1:16" ht="11.25" hidden="1" customHeight="1" x14ac:dyDescent="0.2">
      <c r="A36" s="1" t="s">
        <v>8</v>
      </c>
    </row>
    <row r="37" spans="1:16" ht="11.25" hidden="1" customHeight="1" x14ac:dyDescent="0.2">
      <c r="A37" s="1" t="s">
        <v>31</v>
      </c>
    </row>
    <row r="38" spans="1:16" ht="11.25" hidden="1" customHeight="1" x14ac:dyDescent="0.2">
      <c r="A38" s="1" t="s">
        <v>34</v>
      </c>
    </row>
    <row r="39" spans="1:16" ht="11.25" hidden="1" customHeight="1" x14ac:dyDescent="0.2"/>
    <row r="40" spans="1:16" ht="11.25" hidden="1" customHeight="1" x14ac:dyDescent="0.2"/>
  </sheetData>
  <mergeCells count="2">
    <mergeCell ref="I6:J6"/>
    <mergeCell ref="I5:J5"/>
  </mergeCells>
  <phoneticPr fontId="0" type="noConversion"/>
  <printOptions horizontalCentered="1"/>
  <pageMargins left="0.5" right="0.5" top="1.33858267716535" bottom="0.94488188976377996" header="0.511811023622047" footer="0.5"/>
  <pageSetup scale="90" orientation="portrait" horizontalDpi="300" verticalDpi="300"/>
  <headerFooter>
    <oddFooter>&amp;L&amp;8T11-1205.xls_x000D__x000D_&amp;1#&amp;"Calibri"&amp;9&amp;K000000 INTERNAL. This information is accessible to ADB Management and staff. It may be shared outside ADB with appropriate permission.</oddFooter>
  </headerFooter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3.2" x14ac:dyDescent="0.2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8671875" defaultRowHeight="13.2" x14ac:dyDescent="0.2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88671875" defaultRowHeight="13.2" x14ac:dyDescent="0.2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ColWidth="8.88671875" defaultRowHeight="13.2" x14ac:dyDescent="0.2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8.88671875" defaultRowHeight="13.2" x14ac:dyDescent="0.2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8.88671875" defaultRowHeight="13.2" x14ac:dyDescent="0.2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8.88671875" defaultRowHeight="13.2" x14ac:dyDescent="0.2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dd505-2570-46c2-bd04-3e0f2d874cf5">
      <Value>4</Value>
      <Value>1</Value>
    </TaxCatchAll>
    <lcf76f155ced4ddcb4097134ff3c332f xmlns="2b4b9d8e-ecb2-49e1-a87e-51dfdfcaee7f">
      <Terms xmlns="http://schemas.microsoft.com/office/infopath/2007/PartnerControls"/>
    </lcf76f155ced4ddcb4097134ff3c332f>
    <Description0 xmlns="2b4b9d8e-ecb2-49e1-a87e-51dfdfcaee7f">This table presents ADB nonsovereign commitments by Year for 2009–2022.</Description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7" ma:contentTypeDescription="Create a new document." ma:contentTypeScope="" ma:versionID="8fca9bb42993a98b8176a0059fabf9b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bca51a6c5cebc9ae9aa904eb02b23f1b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4757DE-A18F-46FC-96F8-DCC306091340}">
  <ds:schemaRefs>
    <ds:schemaRef ds:uri="http://www.w3.org/XML/1998/namespace"/>
    <ds:schemaRef ds:uri="http://schemas.microsoft.com/office/2006/documentManagement/types"/>
    <ds:schemaRef ds:uri="http://purl.org/dc/elements/1.1/"/>
    <ds:schemaRef ds:uri="b966b054-3674-4c4f-a2b0-6a3ffbe0790e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c1fdd505-2570-46c2-bd04-3e0f2d874cf5"/>
    <ds:schemaRef ds:uri="2b4b9d8e-ecb2-49e1-a87e-51dfdfcaee7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8213429-BCC0-4FD0-94E8-91AE85E5EB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C2D5E8-E252-44DA-916C-06E09F19DC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9d8e-ecb2-49e1-a87e-51dfdfcaee7f"/>
    <ds:schemaRef ds:uri="b966b054-3674-4c4f-a2b0-6a3ffbe0790e"/>
    <ds:schemaRef ds:uri="c1fdd505-2570-46c2-bd04-3e0f2d874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</vt:i4>
      </vt:variant>
    </vt:vector>
  </HeadingPairs>
  <TitlesOfParts>
    <vt:vector size="19" baseType="lpstr">
      <vt:lpstr>Table 7</vt:lpstr>
      <vt:lpstr>T11-1205chartdetails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'T11-1205chartdetails'!Print_Area</vt:lpstr>
      <vt:lpstr>'Table 7'!Print_Area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Nonsovereign Commitments by Year, 2009–2022 ($ million)</dc:title>
  <dc:subject>annual report</dc:subject>
  <dc:creator>marissa ventura</dc:creator>
  <cp:keywords>annual report 2022, adb annual reports, adb operations 2022, adb operational data</cp:keywords>
  <cp:lastModifiedBy>Vanessa Bautista</cp:lastModifiedBy>
  <cp:lastPrinted>2022-03-31T05:54:34Z</cp:lastPrinted>
  <dcterms:created xsi:type="dcterms:W3CDTF">1999-01-24T03:13:28Z</dcterms:created>
  <dcterms:modified xsi:type="dcterms:W3CDTF">2023-04-17T01:19:00Z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0x0101008911345A3DAEDD4C94E405931CFDF63500A21F4A9479E06345A6B6174B95B3C481</vt:lpwstr>
  </property>
  <property fmtid="{D5CDD505-2E9C-101B-9397-08002B2CF9AE}" pid="3" name="ia017ac09b1942648b563fe0b2b14d52">
    <vt:lpwstr>DCKD|21d5d440-b37e-457d-b680-97f45527681a</vt:lpwstr>
  </property>
  <property fmtid="{D5CDD505-2E9C-101B-9397-08002B2CF9AE}" pid="4" name="Division">
    <vt:lpwstr>4</vt:lpwstr>
  </property>
  <property fmtid="{D5CDD505-2E9C-101B-9397-08002B2CF9AE}" pid="5" name="ADBDocumentLanguage">
    <vt:i4>1</vt:i4>
  </property>
  <property fmtid="{D5CDD505-2E9C-101B-9397-08002B2CF9AE}" pid="6" name="Annual Meetings">
    <vt:lpwstr>Annual Report 2022</vt:lpwstr>
  </property>
  <property fmtid="{D5CDD505-2E9C-101B-9397-08002B2CF9AE}" pid="7" name="MSIP_Label_817d4574-7375-4d17-b29c-6e4c6df0fcb0_Enabled">
    <vt:lpwstr>true</vt:lpwstr>
  </property>
  <property fmtid="{D5CDD505-2E9C-101B-9397-08002B2CF9AE}" pid="8" name="MSIP_Label_817d4574-7375-4d17-b29c-6e4c6df0fcb0_SetDate">
    <vt:lpwstr>2023-04-17T01:18:03Z</vt:lpwstr>
  </property>
  <property fmtid="{D5CDD505-2E9C-101B-9397-08002B2CF9AE}" pid="9" name="MSIP_Label_817d4574-7375-4d17-b29c-6e4c6df0fcb0_Method">
    <vt:lpwstr>Standard</vt:lpwstr>
  </property>
  <property fmtid="{D5CDD505-2E9C-101B-9397-08002B2CF9AE}" pid="10" name="MSIP_Label_817d4574-7375-4d17-b29c-6e4c6df0fcb0_Name">
    <vt:lpwstr>ADB Internal</vt:lpwstr>
  </property>
  <property fmtid="{D5CDD505-2E9C-101B-9397-08002B2CF9AE}" pid="11" name="MSIP_Label_817d4574-7375-4d17-b29c-6e4c6df0fcb0_SiteId">
    <vt:lpwstr>9495d6bb-41c2-4c58-848f-92e52cf3d640</vt:lpwstr>
  </property>
  <property fmtid="{D5CDD505-2E9C-101B-9397-08002B2CF9AE}" pid="12" name="MSIP_Label_817d4574-7375-4d17-b29c-6e4c6df0fcb0_ActionId">
    <vt:lpwstr>3b203107-ff07-477e-8e12-cc79de1da473</vt:lpwstr>
  </property>
  <property fmtid="{D5CDD505-2E9C-101B-9397-08002B2CF9AE}" pid="13" name="MSIP_Label_817d4574-7375-4d17-b29c-6e4c6df0fcb0_ContentBits">
    <vt:lpwstr>2</vt:lpwstr>
  </property>
</Properties>
</file>